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" sheetId="1" r:id="rId1"/>
  </sheets>
  <definedNames>
    <definedName name="__123Graph_ACHART4" localSheetId="0" hidden="1">'B'!$AT$97:$AT$106</definedName>
    <definedName name="_Order1" localSheetId="0" hidden="1">255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Paul Hamlyn</author>
  </authors>
  <commentList>
    <comment ref="AD51" authorId="0">
      <text>
        <r>
          <rPr>
            <sz val="8"/>
            <rFont val="Tahoma"/>
            <family val="0"/>
          </rPr>
          <t>Formula failed to convert</t>
        </r>
      </text>
    </comment>
    <comment ref="AE51" authorId="0">
      <text>
        <r>
          <rPr>
            <sz val="8"/>
            <rFont val="Tahoma"/>
            <family val="0"/>
          </rPr>
          <t>Formula failed to convert</t>
        </r>
      </text>
    </comment>
    <comment ref="AF51" authorId="0">
      <text>
        <r>
          <rPr>
            <sz val="8"/>
            <rFont val="Tahoma"/>
            <family val="0"/>
          </rPr>
          <t>Formula failed to convert</t>
        </r>
      </text>
    </comment>
    <comment ref="AG51" authorId="0">
      <text>
        <r>
          <rPr>
            <sz val="8"/>
            <rFont val="Tahoma"/>
            <family val="0"/>
          </rPr>
          <t>Formula failed to convert</t>
        </r>
      </text>
    </comment>
    <comment ref="AH51" authorId="0">
      <text>
        <r>
          <rPr>
            <sz val="8"/>
            <rFont val="Tahoma"/>
            <family val="0"/>
          </rPr>
          <t>Formula failed to convert</t>
        </r>
      </text>
    </comment>
    <comment ref="AI51" authorId="0">
      <text>
        <r>
          <rPr>
            <sz val="8"/>
            <rFont val="Tahoma"/>
            <family val="0"/>
          </rPr>
          <t>Formula failed to convert</t>
        </r>
      </text>
    </comment>
    <comment ref="AJ51" authorId="0">
      <text>
        <r>
          <rPr>
            <sz val="8"/>
            <rFont val="Tahoma"/>
            <family val="0"/>
          </rPr>
          <t>Formula failed to convert</t>
        </r>
      </text>
    </comment>
    <comment ref="AK51" authorId="0">
      <text>
        <r>
          <rPr>
            <sz val="8"/>
            <rFont val="Tahoma"/>
            <family val="0"/>
          </rPr>
          <t>Formula failed to convert</t>
        </r>
      </text>
    </comment>
    <comment ref="AD72" authorId="0">
      <text>
        <r>
          <rPr>
            <sz val="8"/>
            <rFont val="Tahoma"/>
            <family val="0"/>
          </rPr>
          <t>Formula failed to convert</t>
        </r>
      </text>
    </comment>
    <comment ref="AE72" authorId="0">
      <text>
        <r>
          <rPr>
            <sz val="8"/>
            <rFont val="Tahoma"/>
            <family val="0"/>
          </rPr>
          <t>Formula failed to convert</t>
        </r>
      </text>
    </comment>
    <comment ref="AF72" authorId="0">
      <text>
        <r>
          <rPr>
            <sz val="8"/>
            <rFont val="Tahoma"/>
            <family val="0"/>
          </rPr>
          <t>Formula failed to convert</t>
        </r>
      </text>
    </comment>
    <comment ref="AG72" authorId="0">
      <text>
        <r>
          <rPr>
            <sz val="8"/>
            <rFont val="Tahoma"/>
            <family val="0"/>
          </rPr>
          <t>Formula failed to convert</t>
        </r>
      </text>
    </comment>
    <comment ref="AH72" authorId="0">
      <text>
        <r>
          <rPr>
            <sz val="8"/>
            <rFont val="Tahoma"/>
            <family val="0"/>
          </rPr>
          <t>Formula failed to convert</t>
        </r>
      </text>
    </comment>
    <comment ref="AI72" authorId="0">
      <text>
        <r>
          <rPr>
            <sz val="8"/>
            <rFont val="Tahoma"/>
            <family val="0"/>
          </rPr>
          <t>Formula failed to convert</t>
        </r>
      </text>
    </comment>
    <comment ref="AJ72" authorId="0">
      <text>
        <r>
          <rPr>
            <sz val="8"/>
            <rFont val="Tahoma"/>
            <family val="0"/>
          </rPr>
          <t>Formula failed to convert</t>
        </r>
      </text>
    </comment>
    <comment ref="AK72" authorId="0">
      <text>
        <r>
          <rPr>
            <sz val="8"/>
            <rFont val="Tahoma"/>
            <family val="0"/>
          </rPr>
          <t>Formula failed to convert</t>
        </r>
      </text>
    </comment>
    <comment ref="AN98" authorId="0">
      <text>
        <r>
          <rPr>
            <sz val="8"/>
            <rFont val="Tahoma"/>
            <family val="0"/>
          </rPr>
          <t>Formula failed to convert</t>
        </r>
      </text>
    </comment>
    <comment ref="AG118" authorId="0">
      <text>
        <r>
          <rPr>
            <sz val="8"/>
            <rFont val="Tahoma"/>
            <family val="0"/>
          </rPr>
          <t>Formula failed to convert</t>
        </r>
      </text>
    </comment>
    <comment ref="B132" authorId="0">
      <text>
        <r>
          <rPr>
            <sz val="8"/>
            <rFont val="Tahoma"/>
            <family val="0"/>
          </rPr>
          <t>Formula failed to convert</t>
        </r>
      </text>
    </comment>
    <comment ref="C132" authorId="0">
      <text>
        <r>
          <rPr>
            <sz val="8"/>
            <rFont val="Tahoma"/>
            <family val="0"/>
          </rPr>
          <t>Formula failed to convert</t>
        </r>
      </text>
    </comment>
    <comment ref="D132" authorId="0">
      <text>
        <r>
          <rPr>
            <sz val="8"/>
            <rFont val="Tahoma"/>
            <family val="0"/>
          </rPr>
          <t>Formula failed to convert</t>
        </r>
      </text>
    </comment>
    <comment ref="E132" authorId="0">
      <text>
        <r>
          <rPr>
            <sz val="8"/>
            <rFont val="Tahoma"/>
            <family val="0"/>
          </rPr>
          <t>Formula failed to convert</t>
        </r>
      </text>
    </comment>
    <comment ref="F132" authorId="0">
      <text>
        <r>
          <rPr>
            <sz val="8"/>
            <rFont val="Tahoma"/>
            <family val="0"/>
          </rPr>
          <t>Formula failed to convert</t>
        </r>
      </text>
    </comment>
    <comment ref="G132" authorId="0">
      <text>
        <r>
          <rPr>
            <sz val="8"/>
            <rFont val="Tahoma"/>
            <family val="0"/>
          </rPr>
          <t>Formula failed to convert</t>
        </r>
      </text>
    </comment>
    <comment ref="H132" authorId="0">
      <text>
        <r>
          <rPr>
            <sz val="8"/>
            <rFont val="Tahoma"/>
            <family val="0"/>
          </rPr>
          <t>Formula failed to convert</t>
        </r>
      </text>
    </comment>
    <comment ref="I132" authorId="0">
      <text>
        <r>
          <rPr>
            <sz val="8"/>
            <rFont val="Tahoma"/>
            <family val="0"/>
          </rPr>
          <t>Formula failed to convert</t>
        </r>
      </text>
    </comment>
    <comment ref="J132" authorId="0">
      <text>
        <r>
          <rPr>
            <sz val="8"/>
            <rFont val="Tahoma"/>
            <family val="0"/>
          </rPr>
          <t>Formula failed to convert</t>
        </r>
      </text>
    </comment>
    <comment ref="K132" authorId="0">
      <text>
        <r>
          <rPr>
            <sz val="8"/>
            <rFont val="Tahoma"/>
            <family val="0"/>
          </rPr>
          <t>Formula failed to convert</t>
        </r>
      </text>
    </comment>
    <comment ref="L132" authorId="0">
      <text>
        <r>
          <rPr>
            <sz val="8"/>
            <rFont val="Tahoma"/>
            <family val="0"/>
          </rPr>
          <t>Formula failed to convert</t>
        </r>
      </text>
    </comment>
    <comment ref="M132" authorId="0">
      <text>
        <r>
          <rPr>
            <sz val="8"/>
            <rFont val="Tahoma"/>
            <family val="0"/>
          </rPr>
          <t>Formula failed to convert</t>
        </r>
      </text>
    </comment>
    <comment ref="O132" authorId="0">
      <text>
        <r>
          <rPr>
            <sz val="8"/>
            <rFont val="Tahoma"/>
            <family val="0"/>
          </rPr>
          <t>Formula failed to convert</t>
        </r>
      </text>
    </comment>
    <comment ref="P132" authorId="0">
      <text>
        <r>
          <rPr>
            <sz val="8"/>
            <rFont val="Tahoma"/>
            <family val="0"/>
          </rPr>
          <t>Formula failed to convert</t>
        </r>
      </text>
    </comment>
    <comment ref="Q132" authorId="0">
      <text>
        <r>
          <rPr>
            <sz val="8"/>
            <rFont val="Tahoma"/>
            <family val="0"/>
          </rPr>
          <t>Formula failed to convert</t>
        </r>
      </text>
    </comment>
    <comment ref="R132" authorId="0">
      <text>
        <r>
          <rPr>
            <sz val="8"/>
            <rFont val="Tahoma"/>
            <family val="0"/>
          </rPr>
          <t>Formula failed to convert</t>
        </r>
      </text>
    </comment>
    <comment ref="T132" authorId="0">
      <text>
        <r>
          <rPr>
            <sz val="8"/>
            <rFont val="Tahoma"/>
            <family val="0"/>
          </rPr>
          <t>Formula failed to convert</t>
        </r>
      </text>
    </comment>
    <comment ref="N133" authorId="0">
      <text>
        <r>
          <rPr>
            <sz val="8"/>
            <rFont val="Tahoma"/>
            <family val="0"/>
          </rPr>
          <t>Formula failed to convert</t>
        </r>
      </text>
    </comment>
    <comment ref="B134" authorId="0">
      <text>
        <r>
          <rPr>
            <sz val="8"/>
            <rFont val="Tahoma"/>
            <family val="0"/>
          </rPr>
          <t>Formula failed to convert</t>
        </r>
      </text>
    </comment>
    <comment ref="C134" authorId="0">
      <text>
        <r>
          <rPr>
            <sz val="8"/>
            <rFont val="Tahoma"/>
            <family val="0"/>
          </rPr>
          <t>Formula failed to convert</t>
        </r>
      </text>
    </comment>
    <comment ref="D134" authorId="0">
      <text>
        <r>
          <rPr>
            <sz val="8"/>
            <rFont val="Tahoma"/>
            <family val="0"/>
          </rPr>
          <t>Formula failed to convert</t>
        </r>
      </text>
    </comment>
    <comment ref="E134" authorId="0">
      <text>
        <r>
          <rPr>
            <sz val="8"/>
            <rFont val="Tahoma"/>
            <family val="0"/>
          </rPr>
          <t>Formula failed to convert</t>
        </r>
      </text>
    </comment>
    <comment ref="F134" authorId="0">
      <text>
        <r>
          <rPr>
            <sz val="8"/>
            <rFont val="Tahoma"/>
            <family val="0"/>
          </rPr>
          <t>Formula failed to convert</t>
        </r>
      </text>
    </comment>
    <comment ref="G134" authorId="0">
      <text>
        <r>
          <rPr>
            <sz val="8"/>
            <rFont val="Tahoma"/>
            <family val="0"/>
          </rPr>
          <t>Formula failed to convert</t>
        </r>
      </text>
    </comment>
    <comment ref="H134" authorId="0">
      <text>
        <r>
          <rPr>
            <sz val="8"/>
            <rFont val="Tahoma"/>
            <family val="0"/>
          </rPr>
          <t>Formula failed to convert</t>
        </r>
      </text>
    </comment>
    <comment ref="I134" authorId="0">
      <text>
        <r>
          <rPr>
            <sz val="8"/>
            <rFont val="Tahoma"/>
            <family val="0"/>
          </rPr>
          <t>Formula failed to convert</t>
        </r>
      </text>
    </comment>
    <comment ref="J134" authorId="0">
      <text>
        <r>
          <rPr>
            <sz val="8"/>
            <rFont val="Tahoma"/>
            <family val="0"/>
          </rPr>
          <t>Formula failed to convert</t>
        </r>
      </text>
    </comment>
    <comment ref="K134" authorId="0">
      <text>
        <r>
          <rPr>
            <sz val="8"/>
            <rFont val="Tahoma"/>
            <family val="0"/>
          </rPr>
          <t>Formula failed to convert</t>
        </r>
      </text>
    </comment>
    <comment ref="L134" authorId="0">
      <text>
        <r>
          <rPr>
            <sz val="8"/>
            <rFont val="Tahoma"/>
            <family val="0"/>
          </rPr>
          <t>Formula failed to convert</t>
        </r>
      </text>
    </comment>
    <comment ref="M134" authorId="0">
      <text>
        <r>
          <rPr>
            <sz val="8"/>
            <rFont val="Tahoma"/>
            <family val="0"/>
          </rPr>
          <t>Formula failed to convert</t>
        </r>
      </text>
    </comment>
    <comment ref="N134" authorId="0">
      <text>
        <r>
          <rPr>
            <sz val="8"/>
            <rFont val="Tahoma"/>
            <family val="0"/>
          </rPr>
          <t>Formula failed to convert</t>
        </r>
      </text>
    </comment>
    <comment ref="O134" authorId="0">
      <text>
        <r>
          <rPr>
            <sz val="8"/>
            <rFont val="Tahoma"/>
            <family val="0"/>
          </rPr>
          <t>Formula failed to convert</t>
        </r>
      </text>
    </comment>
    <comment ref="P134" authorId="0">
      <text>
        <r>
          <rPr>
            <sz val="8"/>
            <rFont val="Tahoma"/>
            <family val="0"/>
          </rPr>
          <t>Formula failed to convert</t>
        </r>
      </text>
    </comment>
    <comment ref="Q134" authorId="0">
      <text>
        <r>
          <rPr>
            <sz val="8"/>
            <rFont val="Tahoma"/>
            <family val="0"/>
          </rPr>
          <t>Formula failed to convert</t>
        </r>
      </text>
    </comment>
    <comment ref="R134" authorId="0">
      <text>
        <r>
          <rPr>
            <sz val="8"/>
            <rFont val="Tahoma"/>
            <family val="0"/>
          </rPr>
          <t>Formula failed to convert</t>
        </r>
      </text>
    </comment>
    <comment ref="T134" authorId="0">
      <text>
        <r>
          <rPr>
            <sz val="8"/>
            <rFont val="Tahoma"/>
            <family val="0"/>
          </rPr>
          <t>Formula failed to convert</t>
        </r>
      </text>
    </comment>
    <comment ref="AE135" authorId="0">
      <text>
        <r>
          <rPr>
            <sz val="8"/>
            <rFont val="Tahoma"/>
            <family val="0"/>
          </rPr>
          <t>Formula failed to convert</t>
        </r>
      </text>
    </comment>
    <comment ref="AF135" authorId="0">
      <text>
        <r>
          <rPr>
            <sz val="8"/>
            <rFont val="Tahoma"/>
            <family val="0"/>
          </rPr>
          <t>Formula failed to convert</t>
        </r>
      </text>
    </comment>
    <comment ref="AG135" authorId="0">
      <text>
        <r>
          <rPr>
            <sz val="8"/>
            <rFont val="Tahoma"/>
            <family val="0"/>
          </rPr>
          <t>Formula failed to convert</t>
        </r>
      </text>
    </comment>
    <comment ref="AH135" authorId="0">
      <text>
        <r>
          <rPr>
            <sz val="8"/>
            <rFont val="Tahoma"/>
            <family val="0"/>
          </rPr>
          <t>Formula failed to convert</t>
        </r>
      </text>
    </comment>
    <comment ref="AI135" authorId="0">
      <text>
        <r>
          <rPr>
            <sz val="8"/>
            <rFont val="Tahoma"/>
            <family val="0"/>
          </rPr>
          <t>Formula failed to convert</t>
        </r>
      </text>
    </comment>
    <comment ref="AJ135" authorId="0">
      <text>
        <r>
          <rPr>
            <sz val="8"/>
            <rFont val="Tahoma"/>
            <family val="0"/>
          </rPr>
          <t>Formula failed to convert</t>
        </r>
      </text>
    </comment>
    <comment ref="AM71" authorId="1">
      <text>
        <r>
          <rPr>
            <b/>
            <sz val="8"/>
            <rFont val="Tahoma"/>
            <family val="0"/>
          </rPr>
          <t>Paul Hamlyn:</t>
        </r>
        <r>
          <rPr>
            <sz val="8"/>
            <rFont val="Tahoma"/>
            <family val="0"/>
          </rPr>
          <t xml:space="preserve">
Don't use - see elsewhere</t>
        </r>
      </text>
    </comment>
  </commentList>
</comments>
</file>

<file path=xl/sharedStrings.xml><?xml version="1.0" encoding="utf-8"?>
<sst xmlns="http://schemas.openxmlformats.org/spreadsheetml/2006/main" count="484" uniqueCount="229">
  <si>
    <t>ANALABS</t>
  </si>
  <si>
    <t>ALS</t>
  </si>
  <si>
    <t>SGS</t>
  </si>
  <si>
    <t>GENALYSIS</t>
  </si>
  <si>
    <t>AMDEL</t>
  </si>
  <si>
    <t>MINLAB</t>
  </si>
  <si>
    <t>ASSAYCORP</t>
  </si>
  <si>
    <t>AMMTEC</t>
  </si>
  <si>
    <t>WMC</t>
  </si>
  <si>
    <t>BECQUERL</t>
  </si>
  <si>
    <t>AARL</t>
  </si>
  <si>
    <t>AAL</t>
  </si>
  <si>
    <t>Cooee</t>
  </si>
  <si>
    <t>Perth</t>
  </si>
  <si>
    <t>Maddington</t>
  </si>
  <si>
    <t>Stafford</t>
  </si>
  <si>
    <t>Thebarton</t>
  </si>
  <si>
    <t>Townsville</t>
  </si>
  <si>
    <t>Brisbane</t>
  </si>
  <si>
    <t>Pine Creek</t>
  </si>
  <si>
    <t>Balcatta</t>
  </si>
  <si>
    <t>Kalgoorlie</t>
  </si>
  <si>
    <t>Bendigo</t>
  </si>
  <si>
    <t>Darwin</t>
  </si>
  <si>
    <t>Lucas Hts</t>
  </si>
  <si>
    <t>S Africa</t>
  </si>
  <si>
    <t>(L1)</t>
  </si>
  <si>
    <t>(L2)</t>
  </si>
  <si>
    <t>(L3)</t>
  </si>
  <si>
    <t>(L5)</t>
  </si>
  <si>
    <t>(L6)</t>
  </si>
  <si>
    <t>(L7)</t>
  </si>
  <si>
    <t>(L8)</t>
  </si>
  <si>
    <t>(L9)</t>
  </si>
  <si>
    <t>(L10)</t>
  </si>
  <si>
    <t>(L11)</t>
  </si>
  <si>
    <t>(L12)</t>
  </si>
  <si>
    <t>(L13)</t>
  </si>
  <si>
    <t>(L14)</t>
  </si>
  <si>
    <t>(L15)</t>
  </si>
  <si>
    <t>(L16)</t>
  </si>
  <si>
    <t>(L17)</t>
  </si>
  <si>
    <t>(L18)</t>
  </si>
  <si>
    <t>(L19)</t>
  </si>
  <si>
    <t>(L4)</t>
  </si>
  <si>
    <t>AAS</t>
  </si>
  <si>
    <t>(0.005)</t>
  </si>
  <si>
    <t>(0.01)</t>
  </si>
  <si>
    <t>(0.009)</t>
  </si>
  <si>
    <t xml:space="preserve">Table 1.   </t>
  </si>
  <si>
    <t>Approximate major and trace element composition of gold-bearing reference material</t>
  </si>
  <si>
    <t>Au</t>
  </si>
  <si>
    <t>-</t>
  </si>
  <si>
    <t>Constituent</t>
  </si>
  <si>
    <t xml:space="preserve">    Concentration</t>
  </si>
  <si>
    <t xml:space="preserve">        SiO2</t>
  </si>
  <si>
    <t xml:space="preserve">        As</t>
  </si>
  <si>
    <t xml:space="preserve">        TiO2</t>
  </si>
  <si>
    <t xml:space="preserve">        Ba</t>
  </si>
  <si>
    <t xml:space="preserve">        Al2O3</t>
  </si>
  <si>
    <t xml:space="preserve">        Ce</t>
  </si>
  <si>
    <t xml:space="preserve">        Fe2O3</t>
  </si>
  <si>
    <t xml:space="preserve">        Co</t>
  </si>
  <si>
    <t>Consensus</t>
  </si>
  <si>
    <t xml:space="preserve">        MnO</t>
  </si>
  <si>
    <t xml:space="preserve">        Cr</t>
  </si>
  <si>
    <t>Mean</t>
  </si>
  <si>
    <t xml:space="preserve">        MgO</t>
  </si>
  <si>
    <t xml:space="preserve">        Cs</t>
  </si>
  <si>
    <t>Differences</t>
  </si>
  <si>
    <t xml:space="preserve">        CaO</t>
  </si>
  <si>
    <t xml:space="preserve">        Hf</t>
  </si>
  <si>
    <t xml:space="preserve">        Na2O</t>
  </si>
  <si>
    <t xml:space="preserve">&lt;0.05 </t>
  </si>
  <si>
    <t xml:space="preserve">        La</t>
  </si>
  <si>
    <t>Test for outliers:-</t>
  </si>
  <si>
    <t xml:space="preserve">        K2O</t>
  </si>
  <si>
    <t xml:space="preserve">        Rb</t>
  </si>
  <si>
    <t>T1</t>
  </si>
  <si>
    <t xml:space="preserve">        P2O5</t>
  </si>
  <si>
    <t xml:space="preserve">        Sb</t>
  </si>
  <si>
    <t>T2</t>
  </si>
  <si>
    <t xml:space="preserve">&lt;0.01 </t>
  </si>
  <si>
    <t xml:space="preserve">        Sc</t>
  </si>
  <si>
    <t>T3</t>
  </si>
  <si>
    <t xml:space="preserve">        H2O+</t>
  </si>
  <si>
    <t xml:space="preserve">        Sm</t>
  </si>
  <si>
    <t xml:space="preserve">        Total</t>
  </si>
  <si>
    <t xml:space="preserve">        Th</t>
  </si>
  <si>
    <t>T4</t>
  </si>
  <si>
    <t>T5</t>
  </si>
  <si>
    <t xml:space="preserve">        W</t>
  </si>
  <si>
    <t>T6</t>
  </si>
  <si>
    <t xml:space="preserve">        Yb</t>
  </si>
  <si>
    <t xml:space="preserve">        Zn</t>
  </si>
  <si>
    <t>Critical value of T at 1% significance level and n=6 is</t>
  </si>
  <si>
    <t>Individual outliers removed:-</t>
  </si>
  <si>
    <t>Table 2.</t>
  </si>
  <si>
    <t>standard deviation; RSD - one sigma relative standard deviation; outliers in bold).</t>
  </si>
  <si>
    <t>Variance</t>
  </si>
  <si>
    <t>95% Conf.</t>
  </si>
  <si>
    <t>Unit</t>
  </si>
  <si>
    <t>Replicate</t>
  </si>
  <si>
    <t>Lab A</t>
  </si>
  <si>
    <t>Lab B</t>
  </si>
  <si>
    <t>Lab C</t>
  </si>
  <si>
    <t>Lab D</t>
  </si>
  <si>
    <t>Lab E</t>
  </si>
  <si>
    <t>Lab F</t>
  </si>
  <si>
    <t>Lab G</t>
  </si>
  <si>
    <t>Lab H</t>
  </si>
  <si>
    <t>Median</t>
  </si>
  <si>
    <t>Minimum</t>
  </si>
  <si>
    <t>Maximum</t>
  </si>
  <si>
    <t>Range</t>
  </si>
  <si>
    <t>Frequency</t>
  </si>
  <si>
    <t>Value</t>
  </si>
  <si>
    <t>of means</t>
  </si>
  <si>
    <t>interval</t>
  </si>
  <si>
    <t>in range</t>
  </si>
  <si>
    <t>Test for outlying data sets:-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</si>
  <si>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</si>
  <si>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</si>
  <si>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</si>
  <si>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</si>
  <si>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</si>
  <si>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</si>
  <si>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</si>
  <si>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</si>
  <si>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</si>
  <si>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</si>
  <si>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</si>
  <si>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</si>
  <si>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</si>
  <si>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</t>
  </si>
  <si>
    <t>therefore there are no outlying data sets</t>
  </si>
  <si>
    <t>Degrees of freedom (p-1) =</t>
  </si>
  <si>
    <t>hence student's t (alpha=2.5%) =</t>
  </si>
  <si>
    <t>Recommended value =</t>
  </si>
  <si>
    <t>+ -</t>
  </si>
  <si>
    <t>ppm</t>
  </si>
  <si>
    <t>Mean:</t>
  </si>
  <si>
    <t>Median:</t>
  </si>
  <si>
    <t>Std. Dev.:</t>
  </si>
  <si>
    <t>Modified ANOVA for unbalanced data:-</t>
  </si>
  <si>
    <t>RSD:</t>
  </si>
  <si>
    <t>Ultra Trace</t>
  </si>
  <si>
    <t>Meekatharra</t>
  </si>
  <si>
    <t>(L20)</t>
  </si>
  <si>
    <t>Continued.</t>
  </si>
  <si>
    <t>unit 1 rep 1</t>
  </si>
  <si>
    <t>Lab I</t>
  </si>
  <si>
    <t>Lab J</t>
  </si>
  <si>
    <t>Lab K</t>
  </si>
  <si>
    <t>Lab L</t>
  </si>
  <si>
    <t>Lab M</t>
  </si>
  <si>
    <t>Lab N</t>
  </si>
  <si>
    <t>Lab O</t>
  </si>
  <si>
    <t>Lab P</t>
  </si>
  <si>
    <t>unit 2 rep 1</t>
  </si>
  <si>
    <t>unit 3 rep 1</t>
  </si>
  <si>
    <t>unit 1 rep 2</t>
  </si>
  <si>
    <t>unit 2 rep 2</t>
  </si>
  <si>
    <t>unit 3 rep 2</t>
  </si>
  <si>
    <t>ave. unit 1</t>
  </si>
  <si>
    <t>ave. unit 2</t>
  </si>
  <si>
    <t>ave. unit 3</t>
  </si>
  <si>
    <t>ave.all units</t>
  </si>
  <si>
    <t>SS2 calculations:-</t>
  </si>
  <si>
    <t>SS2</t>
  </si>
  <si>
    <t>SS3 calculations:-</t>
  </si>
  <si>
    <t>SS3</t>
  </si>
  <si>
    <t>No. units</t>
  </si>
  <si>
    <t>f2</t>
  </si>
  <si>
    <t>f3</t>
  </si>
  <si>
    <t>MS2</t>
  </si>
  <si>
    <t>Table 3.</t>
  </si>
  <si>
    <t>analysis on 30g analytical subsample weights (abbreviations as for Table 2).</t>
  </si>
  <si>
    <t>MS3</t>
  </si>
  <si>
    <t>Unit No.</t>
  </si>
  <si>
    <t>Lab Q</t>
  </si>
  <si>
    <t>Source</t>
  </si>
  <si>
    <t>Summ of squares</t>
  </si>
  <si>
    <t>Degrees of freedom</t>
  </si>
  <si>
    <t>Mean square</t>
  </si>
  <si>
    <t>Between units</t>
  </si>
  <si>
    <t>Measurement error</t>
  </si>
  <si>
    <t>(0.02)</t>
  </si>
  <si>
    <t>Raw</t>
  </si>
  <si>
    <t>Table 4.</t>
  </si>
  <si>
    <t>on 25-30g analytical subsample weights (abbreviations as for Table 2).</t>
  </si>
  <si>
    <t>-THIS SET OF GENALYSIS RESULTS HAD PRE-ROAST</t>
  </si>
  <si>
    <t>Critical value of T at 1% significance level and n=3 is</t>
  </si>
  <si>
    <t>Final</t>
  </si>
  <si>
    <t>Critical value of T at 1% significance level and n = 15</t>
  </si>
  <si>
    <t xml:space="preserve">BECQUEREL RESULTS ONLY ON 30g ALIQUOTS </t>
  </si>
  <si>
    <t xml:space="preserve">BECQUEREL RESULTS ONLY ON 1g ALIQUOTS </t>
  </si>
  <si>
    <t>Becquerel</t>
  </si>
  <si>
    <t xml:space="preserve">INAA  </t>
  </si>
  <si>
    <t xml:space="preserve">(30g)  </t>
  </si>
  <si>
    <t xml:space="preserve">(1g)  </t>
  </si>
  <si>
    <t>Std. Dev.</t>
  </si>
  <si>
    <t>Rel.Std.Dev.</t>
  </si>
  <si>
    <t>Samp.Const.</t>
  </si>
  <si>
    <t>R ,%(50g)</t>
  </si>
  <si>
    <t>n</t>
  </si>
  <si>
    <t>%Tol. Intervl</t>
  </si>
  <si>
    <t>Tol. Interval</t>
  </si>
  <si>
    <t>+-</t>
  </si>
  <si>
    <t>K = RxRxw</t>
  </si>
  <si>
    <t>R = sqrt(K/w)</t>
  </si>
  <si>
    <t>OREAS 6Ca - fire assay FAAS (Note: L20 via fire assay - ICP-OES)</t>
  </si>
  <si>
    <t>OREAS 6Ca; SiO2 to Total as weight percent; rest in parts per million.</t>
  </si>
  <si>
    <t xml:space="preserve">        Br</t>
  </si>
  <si>
    <t>SO3</t>
  </si>
  <si>
    <t xml:space="preserve">~50 </t>
  </si>
  <si>
    <t>OREAS 6Ca - acid digest AAS</t>
  </si>
  <si>
    <t>Analytical results for gold (ppm) in OREAS 6Ca by 50g fire assay/flame AAS (Std. Dev. -  one sigma</t>
  </si>
  <si>
    <t>(0.02</t>
  </si>
  <si>
    <t>OREAS 6Ca - acid digest AAS - outliers removed</t>
  </si>
  <si>
    <t>Analytical results for gold (ppm) in OREAS 6Ca by instrumental neutron activation</t>
  </si>
  <si>
    <t>Analytical results for gold (ppm) in OREAS 6Ca by aqua regia digest/flame AAS</t>
  </si>
  <si>
    <t>OREAS 6Ca - GOLD TOLERANCE DETERMINATIONS:  1.462 +- 0.059 ppm</t>
  </si>
  <si>
    <t>OREAS 6Ca - GOLD TOLERANCE DETERMINATIONS:  1.467 +- 0.011 ppm</t>
  </si>
  <si>
    <t>when n=27, k'=2.92 (from tolerance tables)</t>
  </si>
  <si>
    <t>Calculated SD</t>
  </si>
  <si>
    <t>The calculated 1SD of 0.104 determined from the lab data above is clearly too high and so a value was</t>
  </si>
  <si>
    <t xml:space="preserve">determined from the 1SD for OREAS 6Pb. The 1SD for 6Pb is 0.052 so pro ratering to the grade for 6Ca </t>
  </si>
  <si>
    <t>gives an SD of 0.054. The formula used was 1.48/1.425*0.052.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</si>
</sst>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_)"/>
    <numFmt numFmtId="165" formatCode="0.00_)"/>
    <numFmt numFmtId="166" formatCode="0.0_)"/>
    <numFmt numFmtId="167" formatCode="0.00000_)"/>
    <numFmt numFmtId="168" formatCode="0_)"/>
    <numFmt numFmtId="169" formatCode="0.0000_)"/>
  </numFmts>
  <fonts count="11">
    <font>
      <sz val="12"/>
      <name val="Arial MT"/>
      <family val="0"/>
    </font>
    <font>
      <sz val="10"/>
      <name val="Arial"/>
      <family val="0"/>
    </font>
    <font>
      <b/>
      <sz val="14"/>
      <name val="Arial MT"/>
      <family val="0"/>
    </font>
    <font>
      <b/>
      <sz val="12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sz val="10"/>
      <name val="Arial MT"/>
      <family val="0"/>
    </font>
    <font>
      <sz val="9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MT"/>
      <family val="2"/>
    </font>
  </fonts>
  <fills count="3">
    <fill>
      <patternFill/>
    </fill>
    <fill>
      <patternFill patternType="gray125"/>
    </fill>
    <fill>
      <patternFill patternType="gray0625">
        <fgColor indexed="8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5" xfId="0" applyBorder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6" xfId="0" applyBorder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7" fontId="3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165" fontId="0" fillId="0" borderId="9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 applyProtection="1">
      <alignment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6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6" xfId="0" applyNumberForma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horizontal="center"/>
      <protection/>
    </xf>
    <xf numFmtId="0" fontId="3" fillId="0" borderId="0" xfId="0" applyFont="1" applyAlignment="1">
      <alignment/>
    </xf>
    <xf numFmtId="166" fontId="0" fillId="0" borderId="2" xfId="0" applyNumberFormat="1" applyBorder="1" applyAlignment="1" applyProtection="1">
      <alignment horizontal="center"/>
      <protection/>
    </xf>
    <xf numFmtId="166" fontId="0" fillId="0" borderId="8" xfId="0" applyNumberFormat="1" applyBorder="1" applyAlignment="1" applyProtection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0" fontId="0" fillId="2" borderId="3" xfId="0" applyFill="1" applyBorder="1" applyAlignment="1">
      <alignment horizontal="center"/>
    </xf>
    <xf numFmtId="169" fontId="3" fillId="0" borderId="0" xfId="0" applyNumberFormat="1" applyFont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rPr>
              <a:t>OREAS 6Ca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4"/>
          <c:w val="0.934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B!$AS$97:$AS$106</c:f>
              <c:numCache>
                <c:ptCount val="10"/>
                <c:pt idx="0">
                  <c:v>1.25</c:v>
                </c:pt>
                <c:pt idx="1">
                  <c:v>1.3</c:v>
                </c:pt>
                <c:pt idx="2">
                  <c:v>1.35</c:v>
                </c:pt>
                <c:pt idx="3">
                  <c:v>1.4</c:v>
                </c:pt>
                <c:pt idx="4">
                  <c:v>1.45</c:v>
                </c:pt>
                <c:pt idx="5">
                  <c:v>1.5</c:v>
                </c:pt>
                <c:pt idx="6">
                  <c:v>1.55</c:v>
                </c:pt>
                <c:pt idx="7">
                  <c:v>1.6</c:v>
                </c:pt>
                <c:pt idx="8">
                  <c:v>1.65</c:v>
                </c:pt>
                <c:pt idx="9">
                  <c:v>1.7</c:v>
                </c:pt>
              </c:numCache>
            </c:numRef>
          </c:cat>
          <c:val>
            <c:numRef>
              <c:f>B!$AT$97:$AT$106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axId val="15502267"/>
        <c:axId val="11213988"/>
      </c:barChart>
      <c:catAx>
        <c:axId val="1550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Gold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1213988"/>
        <c:crosses val="autoZero"/>
        <c:auto val="0"/>
        <c:lblOffset val="100"/>
        <c:noMultiLvlLbl val="0"/>
      </c:catAx>
      <c:valAx>
        <c:axId val="1121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Number of Labs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5502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476250</xdr:colOff>
      <xdr:row>110</xdr:row>
      <xdr:rowOff>47625</xdr:rowOff>
    </xdr:from>
    <xdr:to>
      <xdr:col>47</xdr:col>
      <xdr:colOff>190500</xdr:colOff>
      <xdr:row>127</xdr:row>
      <xdr:rowOff>200025</xdr:rowOff>
    </xdr:to>
    <xdr:graphicFrame>
      <xdr:nvGraphicFramePr>
        <xdr:cNvPr id="1" name="Chart 3"/>
        <xdr:cNvGraphicFramePr/>
      </xdr:nvGraphicFramePr>
      <xdr:xfrm>
        <a:off x="33251775" y="21717000"/>
        <a:ext cx="6419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210"/>
  <sheetViews>
    <sheetView tabSelected="1" defaultGridColor="0" zoomScale="87" zoomScaleNormal="87" colorId="22" workbookViewId="0" topLeftCell="AA46">
      <selection activeCell="AN76" sqref="AN76"/>
    </sheetView>
  </sheetViews>
  <sheetFormatPr defaultColWidth="9.77734375" defaultRowHeight="15"/>
  <cols>
    <col min="11" max="11" width="10.77734375" style="0" customWidth="1"/>
  </cols>
  <sheetData>
    <row r="1" ht="18">
      <c r="B1" s="1" t="s">
        <v>211</v>
      </c>
    </row>
    <row r="2" ht="12.75" customHeight="1" thickBot="1"/>
    <row r="3" spans="2:20" ht="15.75" thickTop="1">
      <c r="B3" s="2" t="s">
        <v>0</v>
      </c>
      <c r="C3" s="2" t="s">
        <v>1</v>
      </c>
      <c r="D3" s="2" t="s">
        <v>2</v>
      </c>
      <c r="E3" s="2" t="s">
        <v>3</v>
      </c>
      <c r="F3" s="2" t="s">
        <v>1</v>
      </c>
      <c r="G3" s="2" t="s">
        <v>4</v>
      </c>
      <c r="H3" s="2" t="s">
        <v>0</v>
      </c>
      <c r="I3" s="2" t="s">
        <v>0</v>
      </c>
      <c r="J3" s="2" t="s">
        <v>5</v>
      </c>
      <c r="K3" s="2" t="s">
        <v>6</v>
      </c>
      <c r="L3" s="2" t="s">
        <v>7</v>
      </c>
      <c r="M3" s="2" t="s">
        <v>4</v>
      </c>
      <c r="N3" s="2" t="s">
        <v>8</v>
      </c>
      <c r="O3" s="2" t="s">
        <v>1</v>
      </c>
      <c r="P3" s="2" t="s">
        <v>4</v>
      </c>
      <c r="Q3" s="2" t="s">
        <v>9</v>
      </c>
      <c r="R3" s="2" t="s">
        <v>0</v>
      </c>
      <c r="S3" s="2" t="s">
        <v>10</v>
      </c>
      <c r="T3" s="2" t="s">
        <v>11</v>
      </c>
    </row>
    <row r="4" spans="2:20" ht="15">
      <c r="B4" s="3" t="s">
        <v>12</v>
      </c>
      <c r="C4" s="3" t="s">
        <v>13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13</v>
      </c>
      <c r="K4" s="3" t="s">
        <v>19</v>
      </c>
      <c r="L4" s="3" t="s">
        <v>20</v>
      </c>
      <c r="M4" s="3" t="s">
        <v>13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13</v>
      </c>
      <c r="S4" s="3" t="s">
        <v>25</v>
      </c>
      <c r="T4" s="3" t="s">
        <v>13</v>
      </c>
    </row>
    <row r="5" spans="2:20" ht="15"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</row>
    <row r="6" spans="2:20" ht="15">
      <c r="B6" s="3" t="s">
        <v>45</v>
      </c>
      <c r="C6" s="3" t="s">
        <v>45</v>
      </c>
      <c r="D6" s="3" t="s">
        <v>45</v>
      </c>
      <c r="E6" s="3" t="s">
        <v>45</v>
      </c>
      <c r="F6" s="3"/>
      <c r="G6" s="3" t="s">
        <v>45</v>
      </c>
      <c r="H6" s="3" t="s">
        <v>45</v>
      </c>
      <c r="I6" s="3" t="s">
        <v>45</v>
      </c>
      <c r="J6" s="3" t="s">
        <v>45</v>
      </c>
      <c r="K6" s="3" t="s">
        <v>45</v>
      </c>
      <c r="L6" s="3" t="s">
        <v>45</v>
      </c>
      <c r="M6" s="3" t="s">
        <v>45</v>
      </c>
      <c r="N6" s="3" t="s">
        <v>45</v>
      </c>
      <c r="O6" s="3" t="s">
        <v>45</v>
      </c>
      <c r="P6" s="3"/>
      <c r="Q6" s="3"/>
      <c r="R6" s="3" t="s">
        <v>45</v>
      </c>
      <c r="S6" s="3" t="s">
        <v>45</v>
      </c>
      <c r="T6" s="3" t="s">
        <v>45</v>
      </c>
    </row>
    <row r="7" spans="2:20" ht="15.75" thickBot="1">
      <c r="B7" s="6" t="s">
        <v>46</v>
      </c>
      <c r="C7" s="6" t="s">
        <v>47</v>
      </c>
      <c r="D7" s="6"/>
      <c r="E7" s="6" t="s">
        <v>47</v>
      </c>
      <c r="F7" s="6"/>
      <c r="G7" s="6" t="s">
        <v>47</v>
      </c>
      <c r="H7" s="6" t="s">
        <v>46</v>
      </c>
      <c r="I7" s="6" t="s">
        <v>46</v>
      </c>
      <c r="J7" s="6" t="s">
        <v>47</v>
      </c>
      <c r="K7" s="6" t="s">
        <v>47</v>
      </c>
      <c r="L7" s="6" t="s">
        <v>48</v>
      </c>
      <c r="M7" s="6" t="s">
        <v>47</v>
      </c>
      <c r="N7" s="6"/>
      <c r="O7" s="6" t="s">
        <v>47</v>
      </c>
      <c r="P7" s="6"/>
      <c r="Q7" s="6"/>
      <c r="R7" s="6" t="s">
        <v>46</v>
      </c>
      <c r="S7" s="6"/>
      <c r="T7" s="6" t="s">
        <v>47</v>
      </c>
    </row>
    <row r="8" spans="21:30" ht="15.75" thickTop="1">
      <c r="U8" s="3"/>
      <c r="AC8" t="s">
        <v>49</v>
      </c>
      <c r="AD8" t="s">
        <v>50</v>
      </c>
    </row>
    <row r="9" spans="1:30" ht="16.5" thickBot="1">
      <c r="A9" s="7"/>
      <c r="U9" s="3"/>
      <c r="AD9" t="s">
        <v>212</v>
      </c>
    </row>
    <row r="10" spans="1:36" ht="16.5" thickTop="1">
      <c r="A10" s="7" t="s">
        <v>51</v>
      </c>
      <c r="B10" s="9">
        <v>1.43</v>
      </c>
      <c r="C10" s="9">
        <v>1.54</v>
      </c>
      <c r="D10" s="9">
        <v>1.48</v>
      </c>
      <c r="E10" s="9">
        <v>1.52</v>
      </c>
      <c r="F10" s="9" t="s">
        <v>52</v>
      </c>
      <c r="G10" s="9">
        <v>1.43</v>
      </c>
      <c r="H10" s="9">
        <v>1.63</v>
      </c>
      <c r="I10" s="9">
        <v>1.55</v>
      </c>
      <c r="J10" s="9">
        <v>1.52</v>
      </c>
      <c r="K10" s="9">
        <v>1.47</v>
      </c>
      <c r="L10" s="9">
        <v>1.48</v>
      </c>
      <c r="M10" s="9">
        <v>1.47</v>
      </c>
      <c r="N10" s="9">
        <v>1.6</v>
      </c>
      <c r="O10" s="9">
        <v>1.41</v>
      </c>
      <c r="P10" s="9" t="s">
        <v>52</v>
      </c>
      <c r="Q10" s="9" t="s">
        <v>52</v>
      </c>
      <c r="R10" s="9">
        <v>1.3</v>
      </c>
      <c r="S10" s="9">
        <v>1.6</v>
      </c>
      <c r="T10" s="9">
        <v>1.35</v>
      </c>
      <c r="U10" s="3"/>
      <c r="AD10" s="10"/>
      <c r="AE10" s="11"/>
      <c r="AF10" s="11"/>
      <c r="AG10" s="11"/>
      <c r="AH10" s="11"/>
      <c r="AI10" s="11"/>
      <c r="AJ10" s="12"/>
    </row>
    <row r="11" spans="1:36" ht="15">
      <c r="A11" s="3"/>
      <c r="B11" s="9">
        <v>1.26</v>
      </c>
      <c r="C11" s="9">
        <v>1.53</v>
      </c>
      <c r="D11" s="9">
        <v>1.5</v>
      </c>
      <c r="E11" s="9">
        <v>1.44</v>
      </c>
      <c r="F11" s="9" t="s">
        <v>52</v>
      </c>
      <c r="G11" s="9">
        <v>1.3</v>
      </c>
      <c r="H11" s="9">
        <v>1.64</v>
      </c>
      <c r="I11" s="9">
        <v>1.55</v>
      </c>
      <c r="J11" s="9">
        <v>1.47</v>
      </c>
      <c r="K11" s="9">
        <v>1.48</v>
      </c>
      <c r="L11" s="9">
        <v>1.57</v>
      </c>
      <c r="M11" s="9">
        <v>1.5</v>
      </c>
      <c r="N11" s="9">
        <v>1.56</v>
      </c>
      <c r="O11" s="9">
        <v>1.31</v>
      </c>
      <c r="P11" s="9" t="s">
        <v>52</v>
      </c>
      <c r="Q11" s="9" t="s">
        <v>52</v>
      </c>
      <c r="R11" s="9">
        <v>1.39</v>
      </c>
      <c r="S11" s="9">
        <v>1.56</v>
      </c>
      <c r="T11" s="9">
        <v>1.36</v>
      </c>
      <c r="U11" s="3"/>
      <c r="AD11" s="13"/>
      <c r="AE11" s="14" t="s">
        <v>53</v>
      </c>
      <c r="AF11" s="14" t="s">
        <v>54</v>
      </c>
      <c r="AG11" s="14"/>
      <c r="AH11" s="14" t="s">
        <v>53</v>
      </c>
      <c r="AI11" s="14" t="s">
        <v>54</v>
      </c>
      <c r="AJ11" s="15"/>
    </row>
    <row r="12" spans="1:36" ht="15.75" thickBot="1">
      <c r="A12" s="3"/>
      <c r="B12" s="9">
        <v>1.38</v>
      </c>
      <c r="C12" s="9">
        <v>1.54</v>
      </c>
      <c r="D12" s="9">
        <v>1.49</v>
      </c>
      <c r="E12" s="9">
        <v>1.45</v>
      </c>
      <c r="F12" s="9" t="s">
        <v>52</v>
      </c>
      <c r="G12" s="9">
        <v>1.44</v>
      </c>
      <c r="H12" s="9">
        <v>1.58</v>
      </c>
      <c r="I12" s="9">
        <v>1.54</v>
      </c>
      <c r="J12" s="9">
        <v>1.43</v>
      </c>
      <c r="K12" s="9">
        <v>1.49</v>
      </c>
      <c r="L12" s="9">
        <v>1.44</v>
      </c>
      <c r="M12" s="9">
        <v>1.55</v>
      </c>
      <c r="N12" s="9">
        <v>1.45</v>
      </c>
      <c r="O12" s="9">
        <v>1.49</v>
      </c>
      <c r="P12" s="9" t="s">
        <v>52</v>
      </c>
      <c r="Q12" s="9" t="s">
        <v>52</v>
      </c>
      <c r="R12" s="9">
        <v>1.27</v>
      </c>
      <c r="S12" s="9">
        <v>1.63</v>
      </c>
      <c r="T12" s="9">
        <v>1.34</v>
      </c>
      <c r="U12" s="3"/>
      <c r="AD12" s="16"/>
      <c r="AE12" s="17"/>
      <c r="AF12" s="17"/>
      <c r="AG12" s="17"/>
      <c r="AH12" s="17"/>
      <c r="AI12" s="17"/>
      <c r="AJ12" s="18"/>
    </row>
    <row r="13" spans="1:36" ht="15.75" thickTop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"/>
      <c r="AD13" s="19"/>
      <c r="AE13" t="s">
        <v>55</v>
      </c>
      <c r="AF13" s="20">
        <v>76.7</v>
      </c>
      <c r="AH13" t="s">
        <v>56</v>
      </c>
      <c r="AI13">
        <v>1266</v>
      </c>
      <c r="AJ13" s="21"/>
    </row>
    <row r="14" spans="1:36" ht="15">
      <c r="A14" s="3"/>
      <c r="B14" s="9">
        <v>1.51</v>
      </c>
      <c r="C14" s="9">
        <v>1.53</v>
      </c>
      <c r="D14" s="9">
        <v>1.48</v>
      </c>
      <c r="E14" s="9">
        <v>1.44</v>
      </c>
      <c r="F14" s="9" t="s">
        <v>52</v>
      </c>
      <c r="G14" s="9">
        <v>1.46</v>
      </c>
      <c r="H14" s="9">
        <v>1.56</v>
      </c>
      <c r="I14" s="9">
        <v>1.56</v>
      </c>
      <c r="J14" s="9">
        <v>1.48</v>
      </c>
      <c r="K14" s="9">
        <v>1.46</v>
      </c>
      <c r="L14" s="9">
        <v>1.57</v>
      </c>
      <c r="M14" s="9">
        <v>1.56</v>
      </c>
      <c r="N14" s="9">
        <v>1.59</v>
      </c>
      <c r="O14" s="9">
        <v>1.43</v>
      </c>
      <c r="P14" s="9" t="s">
        <v>52</v>
      </c>
      <c r="Q14" s="9" t="s">
        <v>52</v>
      </c>
      <c r="R14" s="9">
        <v>1.3</v>
      </c>
      <c r="S14" s="9">
        <v>1.6</v>
      </c>
      <c r="T14" s="9">
        <v>1.34</v>
      </c>
      <c r="U14" s="3"/>
      <c r="AD14" s="19"/>
      <c r="AE14" t="s">
        <v>57</v>
      </c>
      <c r="AF14" s="23">
        <v>0.53</v>
      </c>
      <c r="AH14" t="s">
        <v>58</v>
      </c>
      <c r="AI14">
        <v>561</v>
      </c>
      <c r="AJ14" s="21"/>
    </row>
    <row r="15" spans="1:36" ht="15">
      <c r="A15" s="3"/>
      <c r="B15" s="9">
        <v>1.32</v>
      </c>
      <c r="C15" s="9">
        <v>1.53</v>
      </c>
      <c r="D15" s="9">
        <v>1.46</v>
      </c>
      <c r="E15" s="9">
        <v>1.47</v>
      </c>
      <c r="F15" s="9" t="s">
        <v>52</v>
      </c>
      <c r="G15" s="9">
        <v>1.46</v>
      </c>
      <c r="H15" s="9">
        <v>1.73</v>
      </c>
      <c r="I15" s="9"/>
      <c r="J15" s="9">
        <v>1.45</v>
      </c>
      <c r="K15" s="9">
        <v>1.48</v>
      </c>
      <c r="L15" s="9">
        <v>1.5</v>
      </c>
      <c r="M15" s="9">
        <v>1.56</v>
      </c>
      <c r="N15" s="9">
        <v>1.45</v>
      </c>
      <c r="O15" s="9">
        <v>1.24</v>
      </c>
      <c r="P15" s="9" t="s">
        <v>52</v>
      </c>
      <c r="Q15" s="9" t="s">
        <v>52</v>
      </c>
      <c r="R15" s="9">
        <v>1.41</v>
      </c>
      <c r="S15" s="9">
        <v>1.58</v>
      </c>
      <c r="T15" s="9">
        <v>1.35</v>
      </c>
      <c r="U15" s="3"/>
      <c r="AD15" s="19"/>
      <c r="AE15" t="s">
        <v>59</v>
      </c>
      <c r="AF15" s="20">
        <v>11.8</v>
      </c>
      <c r="AH15" t="s">
        <v>213</v>
      </c>
      <c r="AI15">
        <v>5</v>
      </c>
      <c r="AJ15" s="21"/>
    </row>
    <row r="16" spans="1:36" ht="15.75">
      <c r="A16" s="3"/>
      <c r="B16" s="9">
        <v>1.46</v>
      </c>
      <c r="C16" s="9">
        <v>1.58</v>
      </c>
      <c r="D16" s="83">
        <v>1.34</v>
      </c>
      <c r="E16" s="9">
        <v>1.44</v>
      </c>
      <c r="F16" s="9" t="s">
        <v>52</v>
      </c>
      <c r="G16" s="9">
        <v>1.55</v>
      </c>
      <c r="H16" s="9">
        <v>1.74</v>
      </c>
      <c r="I16" s="9">
        <v>1.55</v>
      </c>
      <c r="J16" s="9">
        <v>1.45</v>
      </c>
      <c r="K16" s="9">
        <v>1.49</v>
      </c>
      <c r="L16" s="9">
        <v>1.49</v>
      </c>
      <c r="M16" s="9">
        <v>1.55</v>
      </c>
      <c r="N16" s="9">
        <v>1.49</v>
      </c>
      <c r="O16" s="9">
        <v>1.5</v>
      </c>
      <c r="P16" s="9" t="s">
        <v>52</v>
      </c>
      <c r="Q16" s="9" t="s">
        <v>52</v>
      </c>
      <c r="R16" s="9">
        <v>1.12</v>
      </c>
      <c r="S16" s="9">
        <v>1.61</v>
      </c>
      <c r="T16" s="9">
        <v>1.34</v>
      </c>
      <c r="U16" s="3"/>
      <c r="AD16" s="19"/>
      <c r="AE16" t="s">
        <v>61</v>
      </c>
      <c r="AF16" s="23">
        <v>3.92</v>
      </c>
      <c r="AH16" t="s">
        <v>60</v>
      </c>
      <c r="AI16">
        <v>73</v>
      </c>
      <c r="AJ16" s="21"/>
    </row>
    <row r="17" spans="1:36" ht="15.7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8"/>
      <c r="S17" s="8"/>
      <c r="T17" s="8"/>
      <c r="U17" s="7"/>
      <c r="W17" s="7"/>
      <c r="Y17" s="7"/>
      <c r="AD17" s="19"/>
      <c r="AE17" t="s">
        <v>64</v>
      </c>
      <c r="AF17" s="25" t="s">
        <v>82</v>
      </c>
      <c r="AH17" t="s">
        <v>62</v>
      </c>
      <c r="AI17">
        <v>2</v>
      </c>
      <c r="AJ17" s="21"/>
    </row>
    <row r="18" spans="1:36" ht="15.75">
      <c r="A18" s="3" t="s">
        <v>66</v>
      </c>
      <c r="B18" s="8">
        <f>AVERAGEA(B10:B16)</f>
        <v>1.3933333333333333</v>
      </c>
      <c r="C18" s="8">
        <f>AVERAGEA(C10:C16)</f>
        <v>1.5416666666666667</v>
      </c>
      <c r="D18" s="8">
        <f>AVERAGEA(D10:D16)</f>
        <v>1.4583333333333333</v>
      </c>
      <c r="E18" s="8">
        <f>AVERAGEA(E10:E16)</f>
        <v>1.46</v>
      </c>
      <c r="F18" s="8"/>
      <c r="G18" s="8">
        <f aca="true" t="shared" si="0" ref="G18:O18">AVERAGEA(G10:G16)</f>
        <v>1.4400000000000002</v>
      </c>
      <c r="H18" s="8">
        <f t="shared" si="0"/>
        <v>1.6466666666666667</v>
      </c>
      <c r="I18" s="8">
        <f t="shared" si="0"/>
        <v>1.5500000000000003</v>
      </c>
      <c r="J18" s="8">
        <f t="shared" si="0"/>
        <v>1.4666666666666668</v>
      </c>
      <c r="K18" s="8">
        <f t="shared" si="0"/>
        <v>1.4783333333333335</v>
      </c>
      <c r="L18" s="8">
        <f t="shared" si="0"/>
        <v>1.5083333333333335</v>
      </c>
      <c r="M18" s="8">
        <f t="shared" si="0"/>
        <v>1.531666666666667</v>
      </c>
      <c r="N18" s="8">
        <f t="shared" si="0"/>
        <v>1.5233333333333334</v>
      </c>
      <c r="O18" s="8">
        <f t="shared" si="0"/>
        <v>1.3966666666666665</v>
      </c>
      <c r="P18" s="8"/>
      <c r="Q18" s="8">
        <v>1.467</v>
      </c>
      <c r="R18" s="8">
        <f>AVERAGEA(R10:R16)</f>
        <v>1.2983333333333333</v>
      </c>
      <c r="S18" s="8">
        <f>AVERAGEA(S10:S16)</f>
        <v>1.5966666666666667</v>
      </c>
      <c r="T18" s="8">
        <f>AVERAGEA(T10:T16)</f>
        <v>1.3466666666666667</v>
      </c>
      <c r="U18" s="22">
        <f>AVERAGEA(B18:T18)</f>
        <v>1.4766862745098042</v>
      </c>
      <c r="W18" s="7">
        <f>VARPA(B18:T18)</f>
        <v>0.007253535563244642</v>
      </c>
      <c r="Y18" s="24"/>
      <c r="AD18" s="19"/>
      <c r="AE18" t="s">
        <v>67</v>
      </c>
      <c r="AF18" s="23">
        <v>0.59</v>
      </c>
      <c r="AH18" t="s">
        <v>65</v>
      </c>
      <c r="AI18">
        <v>495</v>
      </c>
      <c r="AJ18" s="21"/>
    </row>
    <row r="19" spans="1:36" ht="15">
      <c r="A19" t="s">
        <v>69</v>
      </c>
      <c r="B19" s="8">
        <f>((B18/$U$18-1)*100)</f>
        <v>-5.644593751244853</v>
      </c>
      <c r="C19" s="8">
        <f>((C18/$U$18-1)*100)</f>
        <v>4.40041959341928</v>
      </c>
      <c r="D19" s="8">
        <f>((D18/$U$18-1)*100)</f>
        <v>-1.242846330549341</v>
      </c>
      <c r="E19" s="8">
        <f>((E18/$U$18-1)*100)</f>
        <v>-1.1299810120699694</v>
      </c>
      <c r="F19" s="8"/>
      <c r="G19" s="8">
        <f aca="true" t="shared" si="1" ref="G19:O19">((G18/$U$18-1)*100)</f>
        <v>-2.4843648338224167</v>
      </c>
      <c r="H19" s="8">
        <f t="shared" si="1"/>
        <v>11.510934657619721</v>
      </c>
      <c r="I19" s="8">
        <f t="shared" si="1"/>
        <v>4.964746185816149</v>
      </c>
      <c r="J19" s="8">
        <f t="shared" si="1"/>
        <v>-0.6785197381524721</v>
      </c>
      <c r="K19" s="8">
        <f t="shared" si="1"/>
        <v>0.11153749120313972</v>
      </c>
      <c r="L19" s="8">
        <f t="shared" si="1"/>
        <v>2.1431132238318495</v>
      </c>
      <c r="M19" s="8">
        <f t="shared" si="1"/>
        <v>3.723227682543051</v>
      </c>
      <c r="N19" s="8">
        <f t="shared" si="1"/>
        <v>3.1589010901461823</v>
      </c>
      <c r="O19" s="8">
        <f t="shared" si="1"/>
        <v>-5.418863114286121</v>
      </c>
      <c r="P19" s="8"/>
      <c r="Q19" s="8">
        <f>((Q18/$U$18-1)*100)</f>
        <v>-0.6559466744565978</v>
      </c>
      <c r="R19" s="8">
        <f>((R18/$U$18-1)*100)</f>
        <v>-12.077916904569063</v>
      </c>
      <c r="S19" s="8">
        <f>((S18/$U$18-1)*100)</f>
        <v>8.124975103238551</v>
      </c>
      <c r="T19" s="8">
        <f>((T18/$U$18-1)*100)</f>
        <v>-8.804822668667278</v>
      </c>
      <c r="AD19" s="19"/>
      <c r="AE19" t="s">
        <v>70</v>
      </c>
      <c r="AF19" s="23">
        <v>0.01</v>
      </c>
      <c r="AH19" t="s">
        <v>68</v>
      </c>
      <c r="AI19">
        <v>8</v>
      </c>
      <c r="AJ19" s="21"/>
    </row>
    <row r="20" spans="1:36" ht="15">
      <c r="A20" s="3"/>
      <c r="B20" s="51"/>
      <c r="C20" s="8"/>
      <c r="D20" s="8"/>
      <c r="E20" s="5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AD20" s="19"/>
      <c r="AE20" t="s">
        <v>72</v>
      </c>
      <c r="AF20" s="25" t="s">
        <v>73</v>
      </c>
      <c r="AH20" t="s">
        <v>71</v>
      </c>
      <c r="AI20">
        <v>4</v>
      </c>
      <c r="AJ20" s="21"/>
    </row>
    <row r="21" spans="1:36" ht="15.75">
      <c r="A21" s="26" t="s">
        <v>75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2"/>
      <c r="AD21" s="19"/>
      <c r="AE21" t="s">
        <v>76</v>
      </c>
      <c r="AF21" s="23">
        <v>3.21</v>
      </c>
      <c r="AH21" t="s">
        <v>74</v>
      </c>
      <c r="AI21">
        <v>36</v>
      </c>
      <c r="AJ21" s="21"/>
    </row>
    <row r="22" spans="1:36" ht="15">
      <c r="A22" t="s">
        <v>78</v>
      </c>
      <c r="B22" s="8">
        <f aca="true" t="shared" si="2" ref="B22:T22">ABS(AVERAGEA(B$10:B$16)-B10)/STDEVA(B$10:B$16)</f>
        <v>0.3966185727518138</v>
      </c>
      <c r="C22" s="8">
        <f t="shared" si="2"/>
        <v>0.08587567332159268</v>
      </c>
      <c r="D22" s="8">
        <f t="shared" si="2"/>
        <v>0.3643300868577</v>
      </c>
      <c r="E22" s="8">
        <f t="shared" si="2"/>
        <v>1.8973665961010273</v>
      </c>
      <c r="F22" s="8" t="e">
        <f t="shared" si="2"/>
        <v>#DIV/0!</v>
      </c>
      <c r="G22" s="8">
        <f t="shared" si="2"/>
        <v>0.12384435115452296</v>
      </c>
      <c r="H22" s="8">
        <f t="shared" si="2"/>
        <v>0.22298331612052477</v>
      </c>
      <c r="I22" s="8">
        <f t="shared" si="2"/>
        <v>3.140184917367547E-14</v>
      </c>
      <c r="J22" s="8">
        <f t="shared" si="2"/>
        <v>1.697905439912031</v>
      </c>
      <c r="K22" s="8">
        <f t="shared" si="2"/>
        <v>0.7128324356402671</v>
      </c>
      <c r="L22" s="8">
        <f t="shared" si="2"/>
        <v>0.5456121558759083</v>
      </c>
      <c r="M22" s="8">
        <f t="shared" si="2"/>
        <v>1.6383875382491835</v>
      </c>
      <c r="N22" s="8">
        <f t="shared" si="2"/>
        <v>1.1175059915593006</v>
      </c>
      <c r="O22" s="8">
        <f t="shared" si="2"/>
        <v>0.12983181444522804</v>
      </c>
      <c r="P22" s="8" t="e">
        <f t="shared" si="2"/>
        <v>#DIV/0!</v>
      </c>
      <c r="Q22" s="8" t="e">
        <f t="shared" si="2"/>
        <v>#DIV/0!</v>
      </c>
      <c r="R22" s="8">
        <f t="shared" si="2"/>
        <v>0.016114785104086093</v>
      </c>
      <c r="S22" s="8">
        <f t="shared" si="2"/>
        <v>0.13762047064079846</v>
      </c>
      <c r="T22" s="8">
        <f t="shared" si="2"/>
        <v>0.4082482904638721</v>
      </c>
      <c r="AD22" s="19"/>
      <c r="AE22" t="s">
        <v>79</v>
      </c>
      <c r="AF22" s="23">
        <v>0.06</v>
      </c>
      <c r="AH22" t="s">
        <v>77</v>
      </c>
      <c r="AI22">
        <v>143</v>
      </c>
      <c r="AJ22" s="21"/>
    </row>
    <row r="23" spans="1:36" ht="15">
      <c r="A23" t="s">
        <v>81</v>
      </c>
      <c r="B23" s="8">
        <f aca="true" t="shared" si="3" ref="B23:T23">ABS(AVERAGEA(B$10:B$16)-B11)/STDEVA(B$10:B$16)</f>
        <v>1.4422493554611424</v>
      </c>
      <c r="C23" s="8">
        <f t="shared" si="3"/>
        <v>0.6011297132511373</v>
      </c>
      <c r="D23" s="8">
        <f t="shared" si="3"/>
        <v>0.7006347824186533</v>
      </c>
      <c r="E23" s="8">
        <f t="shared" si="3"/>
        <v>0.6324555320336758</v>
      </c>
      <c r="F23" s="8" t="e">
        <f t="shared" si="3"/>
        <v>#DIV/0!</v>
      </c>
      <c r="G23" s="8">
        <f t="shared" si="3"/>
        <v>1.733820916163283</v>
      </c>
      <c r="H23" s="8">
        <f t="shared" si="3"/>
        <v>0.0891933264482111</v>
      </c>
      <c r="I23" s="8">
        <f t="shared" si="3"/>
        <v>3.140184917367547E-14</v>
      </c>
      <c r="J23" s="8">
        <f t="shared" si="3"/>
        <v>0.10611908999449751</v>
      </c>
      <c r="K23" s="8">
        <f t="shared" si="3"/>
        <v>0.14256648712803444</v>
      </c>
      <c r="L23" s="8">
        <f t="shared" si="3"/>
        <v>1.1875088098475537</v>
      </c>
      <c r="M23" s="8">
        <f t="shared" si="3"/>
        <v>0.8413341412630976</v>
      </c>
      <c r="N23" s="8">
        <f t="shared" si="3"/>
        <v>0.534459387267491</v>
      </c>
      <c r="O23" s="8">
        <f t="shared" si="3"/>
        <v>0.8439067938939747</v>
      </c>
      <c r="P23" s="8" t="e">
        <f t="shared" si="3"/>
        <v>#DIV/0!</v>
      </c>
      <c r="Q23" s="8" t="e">
        <f t="shared" si="3"/>
        <v>#DIV/0!</v>
      </c>
      <c r="R23" s="8">
        <f t="shared" si="3"/>
        <v>0.8863131807247137</v>
      </c>
      <c r="S23" s="8">
        <f t="shared" si="3"/>
        <v>1.5138251770487465</v>
      </c>
      <c r="T23" s="8">
        <f t="shared" si="3"/>
        <v>1.6329931618554614</v>
      </c>
      <c r="AD23" s="19"/>
      <c r="AE23" s="3" t="s">
        <v>214</v>
      </c>
      <c r="AF23">
        <v>0.02</v>
      </c>
      <c r="AH23" t="s">
        <v>80</v>
      </c>
      <c r="AI23">
        <v>122</v>
      </c>
      <c r="AJ23" s="21"/>
    </row>
    <row r="24" spans="1:36" ht="15">
      <c r="A24" t="s">
        <v>84</v>
      </c>
      <c r="B24" s="8">
        <f aca="true" t="shared" si="4" ref="B24:T24">ABS(AVERAGEA(B$10:B$16)-B12)/STDEVA(B$10:B$16)</f>
        <v>0.1442249355461152</v>
      </c>
      <c r="C24" s="8">
        <f t="shared" si="4"/>
        <v>0.08587567332159268</v>
      </c>
      <c r="D24" s="8">
        <f t="shared" si="4"/>
        <v>0.5324824346381767</v>
      </c>
      <c r="E24" s="8">
        <f t="shared" si="4"/>
        <v>0.3162277660168379</v>
      </c>
      <c r="F24" s="8" t="e">
        <f t="shared" si="4"/>
        <v>#DIV/0!</v>
      </c>
      <c r="G24" s="8">
        <f t="shared" si="4"/>
        <v>2.749897002430226E-15</v>
      </c>
      <c r="H24" s="8">
        <f t="shared" si="4"/>
        <v>0.8919332644820902</v>
      </c>
      <c r="I24" s="8">
        <f t="shared" si="4"/>
        <v>1.4142135623731265</v>
      </c>
      <c r="J24" s="8">
        <f t="shared" si="4"/>
        <v>1.1673099899395292</v>
      </c>
      <c r="K24" s="8">
        <f t="shared" si="4"/>
        <v>0.997965409896336</v>
      </c>
      <c r="L24" s="8">
        <f t="shared" si="4"/>
        <v>1.3158881406418914</v>
      </c>
      <c r="M24" s="8">
        <f t="shared" si="4"/>
        <v>0.4870881870470456</v>
      </c>
      <c r="N24" s="8">
        <f t="shared" si="4"/>
        <v>1.0689187745349853</v>
      </c>
      <c r="O24" s="8">
        <f t="shared" si="4"/>
        <v>0.9088227011165919</v>
      </c>
      <c r="P24" s="8" t="e">
        <f t="shared" si="4"/>
        <v>#DIV/0!</v>
      </c>
      <c r="Q24" s="8" t="e">
        <f t="shared" si="4"/>
        <v>#DIV/0!</v>
      </c>
      <c r="R24" s="8">
        <f t="shared" si="4"/>
        <v>0.27395134676945715</v>
      </c>
      <c r="S24" s="8">
        <f t="shared" si="4"/>
        <v>1.3762047064079481</v>
      </c>
      <c r="T24" s="8">
        <f t="shared" si="4"/>
        <v>0.816496580927717</v>
      </c>
      <c r="AD24" s="19"/>
      <c r="AE24" t="s">
        <v>85</v>
      </c>
      <c r="AF24" s="23">
        <v>2.88</v>
      </c>
      <c r="AH24" t="s">
        <v>83</v>
      </c>
      <c r="AI24">
        <v>11</v>
      </c>
      <c r="AJ24" s="21"/>
    </row>
    <row r="25" spans="2:36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AD25" s="19"/>
      <c r="AE25" s="29" t="s">
        <v>87</v>
      </c>
      <c r="AF25" s="30">
        <f>SUM(AF13:AF24)</f>
        <v>99.72</v>
      </c>
      <c r="AH25" t="s">
        <v>86</v>
      </c>
      <c r="AI25">
        <v>7</v>
      </c>
      <c r="AJ25" s="21"/>
    </row>
    <row r="26" spans="1:36" ht="15">
      <c r="A26" t="s">
        <v>89</v>
      </c>
      <c r="B26" s="8">
        <f aca="true" t="shared" si="5" ref="B26:T26">ABS(AVERAGEA(B$10:B$16)-B14)/STDEVA(B$10:B$16)</f>
        <v>1.2619681860285001</v>
      </c>
      <c r="C26" s="8">
        <f t="shared" si="5"/>
        <v>0.6011297132511373</v>
      </c>
      <c r="D26" s="8">
        <f t="shared" si="5"/>
        <v>0.3643300868577</v>
      </c>
      <c r="E26" s="8">
        <f t="shared" si="5"/>
        <v>0.6324555320336758</v>
      </c>
      <c r="F26" s="8" t="e">
        <f t="shared" si="5"/>
        <v>#DIV/0!</v>
      </c>
      <c r="G26" s="8">
        <f t="shared" si="5"/>
        <v>0.24768870230903767</v>
      </c>
      <c r="H26" s="8">
        <f t="shared" si="5"/>
        <v>1.1595132438267175</v>
      </c>
      <c r="I26" s="8">
        <f t="shared" si="5"/>
        <v>1.4142135623730636</v>
      </c>
      <c r="J26" s="8">
        <f t="shared" si="5"/>
        <v>0.4244763599780042</v>
      </c>
      <c r="K26" s="8">
        <f t="shared" si="5"/>
        <v>1.5682313584085688</v>
      </c>
      <c r="L26" s="8">
        <f t="shared" si="5"/>
        <v>1.1875088098475537</v>
      </c>
      <c r="M26" s="8">
        <f t="shared" si="5"/>
        <v>0.7527726527090742</v>
      </c>
      <c r="N26" s="8">
        <f t="shared" si="5"/>
        <v>0.9717443404863482</v>
      </c>
      <c r="O26" s="8">
        <f t="shared" si="5"/>
        <v>0.324579536113069</v>
      </c>
      <c r="P26" s="8" t="e">
        <f t="shared" si="5"/>
        <v>#DIV/0!</v>
      </c>
      <c r="Q26" s="8" t="e">
        <f t="shared" si="5"/>
        <v>#DIV/0!</v>
      </c>
      <c r="R26" s="8">
        <f t="shared" si="5"/>
        <v>0.016114785104086093</v>
      </c>
      <c r="S26" s="8">
        <f t="shared" si="5"/>
        <v>0.13762047064079846</v>
      </c>
      <c r="T26" s="8">
        <f t="shared" si="5"/>
        <v>0.816496580927717</v>
      </c>
      <c r="AD26" s="19"/>
      <c r="AH26" t="s">
        <v>88</v>
      </c>
      <c r="AI26">
        <v>13</v>
      </c>
      <c r="AJ26" s="21"/>
    </row>
    <row r="27" spans="1:36" ht="15">
      <c r="A27" t="s">
        <v>90</v>
      </c>
      <c r="B27" s="8">
        <f aca="true" t="shared" si="6" ref="B27:H28">ABS(AVERAGEA(B$10:B$16)-B15)/STDEVA(B$10:B$16)</f>
        <v>0.7932371455036276</v>
      </c>
      <c r="C27" s="8">
        <f t="shared" si="6"/>
        <v>0.6011297132511373</v>
      </c>
      <c r="D27" s="8">
        <f t="shared" si="6"/>
        <v>0.028025391296746728</v>
      </c>
      <c r="E27" s="8">
        <f t="shared" si="6"/>
        <v>0.3162277660168379</v>
      </c>
      <c r="F27" s="8" t="e">
        <f t="shared" si="6"/>
        <v>#DIV/0!</v>
      </c>
      <c r="G27" s="8">
        <f t="shared" si="6"/>
        <v>0.24768870230903767</v>
      </c>
      <c r="H27" s="8">
        <f t="shared" si="6"/>
        <v>1.114916580602612</v>
      </c>
      <c r="I27" s="8"/>
      <c r="J27" s="8">
        <f aca="true" t="shared" si="7" ref="J27:T27">ABS(AVERAGEA(J$10:J$16)-J15)/STDEVA(J$10:J$16)</f>
        <v>0.5305954499725158</v>
      </c>
      <c r="K27" s="8">
        <f t="shared" si="7"/>
        <v>0.14256648712803444</v>
      </c>
      <c r="L27" s="8">
        <f t="shared" si="7"/>
        <v>0.1604741634929167</v>
      </c>
      <c r="M27" s="8">
        <f t="shared" si="7"/>
        <v>0.7527726527090742</v>
      </c>
      <c r="N27" s="8">
        <f t="shared" si="7"/>
        <v>1.0689187745349853</v>
      </c>
      <c r="O27" s="8">
        <f t="shared" si="7"/>
        <v>1.525523819731418</v>
      </c>
      <c r="P27" s="8" t="e">
        <f t="shared" si="7"/>
        <v>#DIV/0!</v>
      </c>
      <c r="Q27" s="8" t="e">
        <f t="shared" si="7"/>
        <v>#DIV/0!</v>
      </c>
      <c r="R27" s="8">
        <f t="shared" si="7"/>
        <v>1.0796906019737424</v>
      </c>
      <c r="S27" s="8">
        <f t="shared" si="7"/>
        <v>0.6881023532039741</v>
      </c>
      <c r="T27" s="8">
        <f t="shared" si="7"/>
        <v>0.4082482904638721</v>
      </c>
      <c r="AD27" s="19"/>
      <c r="AH27" t="s">
        <v>91</v>
      </c>
      <c r="AI27">
        <v>12</v>
      </c>
      <c r="AJ27" s="21"/>
    </row>
    <row r="28" spans="1:36" ht="15.75">
      <c r="A28" t="s">
        <v>92</v>
      </c>
      <c r="B28" s="8">
        <f t="shared" si="6"/>
        <v>0.7211246777305712</v>
      </c>
      <c r="C28" s="8">
        <f t="shared" si="6"/>
        <v>1.9751404863965858</v>
      </c>
      <c r="D28" s="22">
        <f t="shared" si="6"/>
        <v>1.9898027820689692</v>
      </c>
      <c r="E28" s="8">
        <f t="shared" si="6"/>
        <v>0.6324555320336758</v>
      </c>
      <c r="F28" s="8" t="e">
        <f t="shared" si="6"/>
        <v>#DIV/0!</v>
      </c>
      <c r="G28" s="8">
        <f t="shared" si="6"/>
        <v>1.3622878626997195</v>
      </c>
      <c r="H28" s="8">
        <f t="shared" si="6"/>
        <v>1.2487065702749256</v>
      </c>
      <c r="I28" s="8">
        <f>ABS(AVERAGEA(I$10:I$16)-I16)/STDEVA(I$10:I$16)</f>
        <v>3.140184917367547E-14</v>
      </c>
      <c r="J28" s="8">
        <f aca="true" t="shared" si="8" ref="J28:T28">ABS(AVERAGEA(J$10:J$16)-J16)/STDEVA(J$10:J$16)</f>
        <v>0.5305954499725158</v>
      </c>
      <c r="K28" s="8">
        <f t="shared" si="8"/>
        <v>0.997965409896336</v>
      </c>
      <c r="L28" s="8">
        <f t="shared" si="8"/>
        <v>0.35304315968441247</v>
      </c>
      <c r="M28" s="8">
        <f t="shared" si="8"/>
        <v>0.4870881870470456</v>
      </c>
      <c r="N28" s="8">
        <f t="shared" si="8"/>
        <v>0.4858721702431757</v>
      </c>
      <c r="O28" s="8">
        <f t="shared" si="8"/>
        <v>1.0061965619505124</v>
      </c>
      <c r="P28" s="8" t="e">
        <f t="shared" si="8"/>
        <v>#DIV/0!</v>
      </c>
      <c r="Q28" s="8" t="e">
        <f t="shared" si="8"/>
        <v>#DIV/0!</v>
      </c>
      <c r="R28" s="8">
        <f t="shared" si="8"/>
        <v>1.7242820061371713</v>
      </c>
      <c r="S28" s="8">
        <f t="shared" si="8"/>
        <v>0.5504818825631848</v>
      </c>
      <c r="T28" s="8">
        <f t="shared" si="8"/>
        <v>0.816496580927717</v>
      </c>
      <c r="AD28" s="19"/>
      <c r="AH28" t="s">
        <v>93</v>
      </c>
      <c r="AI28">
        <v>2</v>
      </c>
      <c r="AJ28" s="21"/>
    </row>
    <row r="29" spans="2:3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AD29" s="19"/>
      <c r="AH29" t="s">
        <v>94</v>
      </c>
      <c r="AI29" s="28" t="s">
        <v>215</v>
      </c>
      <c r="AJ29" s="21"/>
    </row>
    <row r="30" spans="1:36" ht="15.75" thickBot="1">
      <c r="A30" t="s">
        <v>95</v>
      </c>
      <c r="B30" s="8"/>
      <c r="C30" s="8"/>
      <c r="D30" s="8"/>
      <c r="E30" s="8"/>
      <c r="F30" s="8">
        <v>1.944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AD30" s="31"/>
      <c r="AE30" s="32"/>
      <c r="AF30" s="32"/>
      <c r="AG30" s="32"/>
      <c r="AH30" s="32"/>
      <c r="AI30" s="32"/>
      <c r="AJ30" s="33"/>
    </row>
    <row r="31" spans="2:20" ht="15.75" thickTop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1:20" ht="15"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18">
      <c r="B33" s="1" t="s">
        <v>216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15.75" thickBo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15.75" thickTop="1">
      <c r="B35" s="2" t="s">
        <v>3</v>
      </c>
      <c r="C35" s="2" t="s">
        <v>1</v>
      </c>
      <c r="D35" s="2" t="s">
        <v>4</v>
      </c>
      <c r="E35" s="2" t="s">
        <v>0</v>
      </c>
      <c r="F35" s="2" t="s">
        <v>0</v>
      </c>
      <c r="G35" s="2" t="s">
        <v>8</v>
      </c>
      <c r="H35" s="2" t="s"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9" ht="15">
      <c r="B36" s="3" t="s">
        <v>14</v>
      </c>
      <c r="C36" s="3" t="s">
        <v>15</v>
      </c>
      <c r="D36" s="3" t="s">
        <v>16</v>
      </c>
      <c r="E36" s="3" t="s">
        <v>17</v>
      </c>
      <c r="F36" s="3" t="s">
        <v>18</v>
      </c>
      <c r="G36" s="3" t="s">
        <v>21</v>
      </c>
      <c r="H36" s="3" t="s">
        <v>13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AB36" t="s">
        <v>97</v>
      </c>
      <c r="AC36" t="s">
        <v>217</v>
      </c>
    </row>
    <row r="37" spans="2:29" ht="15.75" thickBot="1">
      <c r="B37" s="4" t="s">
        <v>29</v>
      </c>
      <c r="C37" s="4" t="s">
        <v>30</v>
      </c>
      <c r="D37" s="4" t="s">
        <v>31</v>
      </c>
      <c r="E37" s="4" t="s">
        <v>32</v>
      </c>
      <c r="F37" s="4" t="s">
        <v>33</v>
      </c>
      <c r="G37" s="4" t="s">
        <v>38</v>
      </c>
      <c r="H37" s="4" t="s">
        <v>42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AC37" t="s">
        <v>98</v>
      </c>
    </row>
    <row r="38" spans="2:37" ht="15.75" thickTop="1">
      <c r="B38" s="3" t="s">
        <v>45</v>
      </c>
      <c r="C38" s="3"/>
      <c r="D38" s="3" t="s">
        <v>45</v>
      </c>
      <c r="E38" s="3" t="s">
        <v>45</v>
      </c>
      <c r="F38" s="3" t="s">
        <v>45</v>
      </c>
      <c r="G38" s="3" t="s">
        <v>45</v>
      </c>
      <c r="H38" s="3" t="s">
        <v>45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AB38" s="35"/>
      <c r="AC38" s="36"/>
      <c r="AD38" s="37"/>
      <c r="AE38" s="37"/>
      <c r="AF38" s="37"/>
      <c r="AG38" s="37"/>
      <c r="AH38" s="37"/>
      <c r="AI38" s="37"/>
      <c r="AJ38" s="37"/>
      <c r="AK38" s="38"/>
    </row>
    <row r="39" spans="2:37" ht="15.75" thickBot="1">
      <c r="B39" s="6" t="s">
        <v>47</v>
      </c>
      <c r="C39" s="6"/>
      <c r="D39" s="6" t="s">
        <v>187</v>
      </c>
      <c r="E39" s="6" t="s">
        <v>218</v>
      </c>
      <c r="F39" s="6" t="s">
        <v>187</v>
      </c>
      <c r="G39" s="6"/>
      <c r="H39" s="6" t="s">
        <v>187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AB39" s="39" t="s">
        <v>101</v>
      </c>
      <c r="AC39" s="40" t="s">
        <v>102</v>
      </c>
      <c r="AD39" s="41" t="s">
        <v>103</v>
      </c>
      <c r="AE39" s="41" t="s">
        <v>104</v>
      </c>
      <c r="AF39" s="41" t="s">
        <v>105</v>
      </c>
      <c r="AG39" s="41" t="s">
        <v>106</v>
      </c>
      <c r="AH39" s="41" t="s">
        <v>107</v>
      </c>
      <c r="AI39" s="41" t="s">
        <v>108</v>
      </c>
      <c r="AJ39" s="41" t="s">
        <v>109</v>
      </c>
      <c r="AK39" s="42" t="s">
        <v>110</v>
      </c>
    </row>
    <row r="40" spans="2:37" ht="16.5" thickBot="1" thickTop="1">
      <c r="B40" s="8"/>
      <c r="C40" s="8"/>
      <c r="D40" s="8"/>
      <c r="E40" s="8"/>
      <c r="F40" s="8"/>
      <c r="G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AB40" s="43"/>
      <c r="AC40" s="44"/>
      <c r="AD40" s="45"/>
      <c r="AE40" s="45"/>
      <c r="AF40" s="45"/>
      <c r="AG40" s="45"/>
      <c r="AH40" s="45"/>
      <c r="AI40" s="45"/>
      <c r="AJ40" s="45"/>
      <c r="AK40" s="46"/>
    </row>
    <row r="41" spans="2:37" ht="15.75" thickTop="1">
      <c r="B41" s="9">
        <v>1.11</v>
      </c>
      <c r="C41" s="9" t="s">
        <v>52</v>
      </c>
      <c r="D41" s="9">
        <v>1.36</v>
      </c>
      <c r="E41" s="9">
        <v>1.23</v>
      </c>
      <c r="F41" s="9">
        <v>1.45</v>
      </c>
      <c r="G41" s="9">
        <v>1.58</v>
      </c>
      <c r="H41" s="9">
        <v>1.14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B41" s="48"/>
      <c r="AC41" s="49"/>
      <c r="AK41" s="21"/>
    </row>
    <row r="42" spans="2:37" ht="15.75">
      <c r="B42" s="9">
        <v>1.19</v>
      </c>
      <c r="C42" s="9" t="s">
        <v>52</v>
      </c>
      <c r="D42" s="9">
        <v>1.25</v>
      </c>
      <c r="E42" s="9">
        <v>1.29</v>
      </c>
      <c r="F42" s="9">
        <v>1.36</v>
      </c>
      <c r="G42" s="9">
        <v>1.54</v>
      </c>
      <c r="H42" s="9">
        <v>1.13</v>
      </c>
      <c r="I42" s="22" t="s">
        <v>188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AB42" s="48">
        <v>1</v>
      </c>
      <c r="AC42" s="49">
        <v>1</v>
      </c>
      <c r="AD42" s="9">
        <v>1.43</v>
      </c>
      <c r="AE42" s="9">
        <v>1.54</v>
      </c>
      <c r="AF42" s="9">
        <v>1.48</v>
      </c>
      <c r="AG42" s="9">
        <v>1.52</v>
      </c>
      <c r="AH42" s="9">
        <v>1.43</v>
      </c>
      <c r="AI42" s="9">
        <v>1.63</v>
      </c>
      <c r="AJ42" s="9">
        <v>1.55</v>
      </c>
      <c r="AK42" s="50">
        <v>1.52</v>
      </c>
    </row>
    <row r="43" spans="2:37" ht="15.75">
      <c r="B43" s="9">
        <v>1.06</v>
      </c>
      <c r="C43" s="9" t="s">
        <v>52</v>
      </c>
      <c r="D43" s="9">
        <v>1.24</v>
      </c>
      <c r="E43" s="9">
        <v>1.23</v>
      </c>
      <c r="F43" s="9">
        <v>1.41</v>
      </c>
      <c r="G43" s="9">
        <v>1.54</v>
      </c>
      <c r="H43" s="9">
        <v>1.14</v>
      </c>
      <c r="I43" s="22" t="s">
        <v>63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AB43" s="48">
        <v>2</v>
      </c>
      <c r="AC43" s="49">
        <v>1</v>
      </c>
      <c r="AD43" s="9">
        <v>1.26</v>
      </c>
      <c r="AE43" s="9">
        <v>1.53</v>
      </c>
      <c r="AF43" s="9">
        <v>1.5</v>
      </c>
      <c r="AG43" s="9">
        <v>1.44</v>
      </c>
      <c r="AH43" s="9">
        <v>1.3</v>
      </c>
      <c r="AI43" s="9">
        <v>1.64</v>
      </c>
      <c r="AJ43" s="9">
        <v>1.55</v>
      </c>
      <c r="AK43" s="50">
        <v>1.47</v>
      </c>
    </row>
    <row r="44" spans="2:37" ht="15.75">
      <c r="B44" s="8"/>
      <c r="C44" s="8"/>
      <c r="D44" s="8"/>
      <c r="E44" s="8"/>
      <c r="F44" s="8"/>
      <c r="G44" s="3"/>
      <c r="H44" s="8"/>
      <c r="I44" s="22" t="s">
        <v>116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AB44" s="48">
        <v>3</v>
      </c>
      <c r="AC44" s="49">
        <v>1</v>
      </c>
      <c r="AD44" s="9">
        <v>1.38</v>
      </c>
      <c r="AE44" s="9">
        <v>1.54</v>
      </c>
      <c r="AF44" s="9">
        <v>1.49</v>
      </c>
      <c r="AG44" s="9">
        <v>1.45</v>
      </c>
      <c r="AH44" s="9">
        <v>1.44</v>
      </c>
      <c r="AI44" s="9">
        <v>1.58</v>
      </c>
      <c r="AJ44" s="9">
        <v>1.54</v>
      </c>
      <c r="AK44" s="50">
        <v>1.43</v>
      </c>
    </row>
    <row r="45" spans="2:37" ht="15.75">
      <c r="B45" s="8">
        <f>AVERAGEA(B41:B43)</f>
        <v>1.1199999999999999</v>
      </c>
      <c r="C45" s="8"/>
      <c r="D45" s="8">
        <f>AVERAGEA(D41:D43)</f>
        <v>1.2833333333333334</v>
      </c>
      <c r="E45" s="8">
        <f>AVERAGEA(E41:E43)</f>
        <v>1.25</v>
      </c>
      <c r="F45" s="8">
        <f>AVERAGEA(F41:F43)</f>
        <v>1.4066666666666665</v>
      </c>
      <c r="G45" s="8">
        <f>AVERAGEA(G41:G43)</f>
        <v>1.5533333333333335</v>
      </c>
      <c r="H45" s="8">
        <f>AVERAGEA(H41:H43)</f>
        <v>1.1366666666666665</v>
      </c>
      <c r="I45" s="22">
        <f>AVERAGEA(B45:H45)</f>
        <v>1.2916666666666667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AB45" s="48"/>
      <c r="AC45" s="49"/>
      <c r="AD45" s="9"/>
      <c r="AE45" s="9"/>
      <c r="AF45" s="9"/>
      <c r="AG45" s="9"/>
      <c r="AH45" s="9"/>
      <c r="AI45" s="9"/>
      <c r="AJ45" s="9"/>
      <c r="AK45" s="50"/>
    </row>
    <row r="46" spans="3:37" ht="1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AB46" s="48">
        <v>1</v>
      </c>
      <c r="AC46" s="49">
        <v>2</v>
      </c>
      <c r="AD46" s="9">
        <v>1.51</v>
      </c>
      <c r="AE46" s="9">
        <v>1.53</v>
      </c>
      <c r="AF46" s="9">
        <v>1.48</v>
      </c>
      <c r="AG46" s="9">
        <v>1.44</v>
      </c>
      <c r="AH46" s="9">
        <v>1.46</v>
      </c>
      <c r="AI46" s="9">
        <v>1.56</v>
      </c>
      <c r="AJ46" s="9">
        <v>1.56</v>
      </c>
      <c r="AK46" s="50">
        <v>1.48</v>
      </c>
    </row>
    <row r="47" spans="2:37" ht="15">
      <c r="B47" s="9">
        <v>1.35</v>
      </c>
      <c r="C47" s="8"/>
      <c r="D47" s="8"/>
      <c r="E47" s="8"/>
      <c r="F47" s="8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AB47" s="48">
        <v>2</v>
      </c>
      <c r="AC47" s="49">
        <v>2</v>
      </c>
      <c r="AD47" s="9">
        <v>1.32</v>
      </c>
      <c r="AE47" s="9">
        <v>1.53</v>
      </c>
      <c r="AF47" s="9">
        <v>1.46</v>
      </c>
      <c r="AG47" s="9">
        <v>1.47</v>
      </c>
      <c r="AH47" s="9">
        <v>1.46</v>
      </c>
      <c r="AI47" s="9">
        <v>1.73</v>
      </c>
      <c r="AJ47" s="9"/>
      <c r="AK47" s="50">
        <v>1.45</v>
      </c>
    </row>
    <row r="48" spans="2:37" ht="15.75">
      <c r="B48" s="9">
        <v>1.45</v>
      </c>
      <c r="C48" s="8"/>
      <c r="D48" s="8"/>
      <c r="E48" s="8"/>
      <c r="F48" s="8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AB48" s="48">
        <v>3</v>
      </c>
      <c r="AC48" s="49">
        <v>2</v>
      </c>
      <c r="AD48" s="9">
        <v>1.46</v>
      </c>
      <c r="AE48" s="9">
        <v>1.58</v>
      </c>
      <c r="AF48" s="83">
        <v>1.34</v>
      </c>
      <c r="AG48" s="9">
        <v>1.44</v>
      </c>
      <c r="AH48" s="9">
        <v>1.55</v>
      </c>
      <c r="AI48" s="9">
        <v>1.74</v>
      </c>
      <c r="AJ48" s="9">
        <v>1.55</v>
      </c>
      <c r="AK48" s="50">
        <v>1.45</v>
      </c>
    </row>
    <row r="49" spans="2:37" ht="15.75" thickBot="1">
      <c r="B49" s="9">
        <v>1.4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AB49" s="53"/>
      <c r="AC49" s="54"/>
      <c r="AD49" s="8"/>
      <c r="AE49" s="8"/>
      <c r="AF49" s="8"/>
      <c r="AG49" s="8"/>
      <c r="AH49" s="8"/>
      <c r="AI49" s="8"/>
      <c r="AJ49" s="8"/>
      <c r="AK49" s="55"/>
    </row>
    <row r="50" spans="2:37" ht="15.75" thickTop="1">
      <c r="B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AB50" s="56" t="s">
        <v>141</v>
      </c>
      <c r="AC50" s="57"/>
      <c r="AD50" s="58">
        <f aca="true" t="shared" si="9" ref="AD50:AK50">AVERAGEA(AD42:AD48)</f>
        <v>1.3933333333333333</v>
      </c>
      <c r="AE50" s="58">
        <f t="shared" si="9"/>
        <v>1.5416666666666667</v>
      </c>
      <c r="AF50" s="58">
        <f>AVERAGEA(AF42:AF48)</f>
        <v>1.4583333333333333</v>
      </c>
      <c r="AG50" s="58">
        <f t="shared" si="9"/>
        <v>1.46</v>
      </c>
      <c r="AH50" s="58">
        <f t="shared" si="9"/>
        <v>1.4400000000000002</v>
      </c>
      <c r="AI50" s="58">
        <f t="shared" si="9"/>
        <v>1.6466666666666667</v>
      </c>
      <c r="AJ50" s="58">
        <f t="shared" si="9"/>
        <v>1.5500000000000003</v>
      </c>
      <c r="AK50" s="59">
        <f t="shared" si="9"/>
        <v>1.4666666666666668</v>
      </c>
    </row>
    <row r="51" spans="2:37" ht="15">
      <c r="B51" s="9">
        <v>1.4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AB51" s="19" t="s">
        <v>142</v>
      </c>
      <c r="AD51" s="8">
        <v>1.405</v>
      </c>
      <c r="AE51" s="8">
        <v>1.535</v>
      </c>
      <c r="AF51" s="8">
        <v>1.48</v>
      </c>
      <c r="AG51" s="8">
        <v>1.445</v>
      </c>
      <c r="AH51" s="8">
        <v>1.45</v>
      </c>
      <c r="AI51" s="8">
        <v>1.635</v>
      </c>
      <c r="AJ51" s="8">
        <v>1.55</v>
      </c>
      <c r="AK51" s="55">
        <v>1.46</v>
      </c>
    </row>
    <row r="52" spans="2:37" ht="15">
      <c r="B52" s="9">
        <v>1.45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AB52" s="19" t="s">
        <v>143</v>
      </c>
      <c r="AD52" s="8">
        <f aca="true" t="shared" si="10" ref="AD52:AK52">STDEVA(AD42:AD48)</f>
        <v>0.09244818368506154</v>
      </c>
      <c r="AE52" s="8">
        <f t="shared" si="10"/>
        <v>0.019407902170679534</v>
      </c>
      <c r="AF52" s="8">
        <f>STDEVA(AF42:AF48)</f>
        <v>0.059469880331703945</v>
      </c>
      <c r="AG52" s="8">
        <f t="shared" si="10"/>
        <v>0.031622776601683826</v>
      </c>
      <c r="AH52" s="8">
        <f t="shared" si="10"/>
        <v>0.0807465169527437</v>
      </c>
      <c r="AI52" s="8">
        <f t="shared" si="10"/>
        <v>0.07474400756358976</v>
      </c>
      <c r="AJ52" s="8">
        <f t="shared" si="10"/>
        <v>0.007071067811865481</v>
      </c>
      <c r="AK52" s="55">
        <f t="shared" si="10"/>
        <v>0.03141125063837268</v>
      </c>
    </row>
    <row r="53" spans="2:37" ht="15.75" thickBot="1">
      <c r="B53" s="9">
        <v>1.3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AB53" s="31" t="s">
        <v>145</v>
      </c>
      <c r="AC53" s="32"/>
      <c r="AD53" s="61">
        <f aca="true" t="shared" si="11" ref="AD53:AK53">(AD52/AD50*100)</f>
        <v>6.635037106583363</v>
      </c>
      <c r="AE53" s="61">
        <f t="shared" si="11"/>
        <v>1.2588909516116453</v>
      </c>
      <c r="AF53" s="61">
        <f t="shared" si="11"/>
        <v>4.077934651316842</v>
      </c>
      <c r="AG53" s="61">
        <f t="shared" si="11"/>
        <v>2.1659436028550565</v>
      </c>
      <c r="AH53" s="61">
        <f t="shared" si="11"/>
        <v>5.6073970106072</v>
      </c>
      <c r="AI53" s="61">
        <f t="shared" si="11"/>
        <v>4.539109771068204</v>
      </c>
      <c r="AJ53" s="61">
        <f t="shared" si="11"/>
        <v>0.45619792334616</v>
      </c>
      <c r="AK53" s="62">
        <f t="shared" si="11"/>
        <v>2.1416761798890462</v>
      </c>
    </row>
    <row r="54" spans="2:20" ht="15.75" thickTop="1">
      <c r="B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">
      <c r="B55" s="9">
        <f>AVERAGEA(B47:B53)</f>
        <v>1.3916666666666666</v>
      </c>
      <c r="C55" t="s">
        <v>191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">
      <c r="B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>
      <c r="A57" s="34" t="s">
        <v>75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9" ht="15.75" thickBot="1">
      <c r="B58" s="8">
        <f aca="true" t="shared" si="12" ref="B58:G60">ABS(AVERAGEA(B$41:B$43)-B41)/STDEVA(B$41:B$43)</f>
        <v>0.15249857033259406</v>
      </c>
      <c r="C58" s="8" t="e">
        <f t="shared" si="12"/>
        <v>#DIV/0!</v>
      </c>
      <c r="D58" s="8">
        <f t="shared" si="12"/>
        <v>1.15144020094008</v>
      </c>
      <c r="E58" s="8">
        <f t="shared" si="12"/>
        <v>0.5773502691896258</v>
      </c>
      <c r="F58" s="8">
        <f t="shared" si="12"/>
        <v>0.9609876522408427</v>
      </c>
      <c r="G58" s="8">
        <f t="shared" si="12"/>
        <v>1.1547005383792484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AB58" t="s">
        <v>97</v>
      </c>
      <c r="AC58" t="s">
        <v>149</v>
      </c>
    </row>
    <row r="59" spans="2:37" ht="15.75" thickTop="1">
      <c r="B59" s="8">
        <f t="shared" si="12"/>
        <v>1.0674899923281822</v>
      </c>
      <c r="C59" s="8" t="e">
        <f t="shared" si="12"/>
        <v>#DIV/0!</v>
      </c>
      <c r="D59" s="8">
        <f t="shared" si="12"/>
        <v>0.5006261743217755</v>
      </c>
      <c r="E59" s="8">
        <f t="shared" si="12"/>
        <v>1.1547005383792517</v>
      </c>
      <c r="F59" s="8">
        <f t="shared" si="12"/>
        <v>1.0349097793362838</v>
      </c>
      <c r="G59" s="8">
        <f t="shared" si="12"/>
        <v>0.5773502691896291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AB59" s="35"/>
      <c r="AC59" s="36"/>
      <c r="AD59" s="37"/>
      <c r="AE59" s="37"/>
      <c r="AF59" s="37"/>
      <c r="AG59" s="37"/>
      <c r="AH59" s="37"/>
      <c r="AI59" s="37"/>
      <c r="AJ59" s="37"/>
      <c r="AK59" s="38"/>
    </row>
    <row r="60" spans="2:37" ht="15">
      <c r="B60" s="8">
        <f t="shared" si="12"/>
        <v>0.9149914219955813</v>
      </c>
      <c r="C60" s="8" t="e">
        <f t="shared" si="12"/>
        <v>#DIV/0!</v>
      </c>
      <c r="D60" s="8">
        <f t="shared" si="12"/>
        <v>0.6508140266183078</v>
      </c>
      <c r="E60" s="8">
        <f t="shared" si="12"/>
        <v>0.5773502691896258</v>
      </c>
      <c r="F60" s="8">
        <f t="shared" si="12"/>
        <v>0.07392212709545096</v>
      </c>
      <c r="G60" s="8">
        <f t="shared" si="12"/>
        <v>0.5773502691896291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AB60" s="39" t="s">
        <v>101</v>
      </c>
      <c r="AC60" s="40" t="s">
        <v>102</v>
      </c>
      <c r="AD60" s="41" t="s">
        <v>151</v>
      </c>
      <c r="AE60" s="41" t="s">
        <v>152</v>
      </c>
      <c r="AF60" s="41" t="s">
        <v>153</v>
      </c>
      <c r="AG60" s="41" t="s">
        <v>154</v>
      </c>
      <c r="AH60" s="41" t="s">
        <v>155</v>
      </c>
      <c r="AI60" s="41" t="s">
        <v>156</v>
      </c>
      <c r="AJ60" s="41" t="s">
        <v>157</v>
      </c>
      <c r="AK60" s="42" t="s">
        <v>158</v>
      </c>
    </row>
    <row r="61" spans="3:37" ht="15.75" thickBo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AB61" s="43"/>
      <c r="AC61" s="44"/>
      <c r="AD61" s="45"/>
      <c r="AE61" s="45"/>
      <c r="AF61" s="45"/>
      <c r="AG61" s="45"/>
      <c r="AH61" s="45"/>
      <c r="AI61" s="45"/>
      <c r="AJ61" s="45"/>
      <c r="AK61" s="46"/>
    </row>
    <row r="62" spans="1:37" ht="15.75" thickTop="1">
      <c r="A62" t="s">
        <v>192</v>
      </c>
      <c r="C62" s="3"/>
      <c r="D62" s="3"/>
      <c r="E62" s="3"/>
      <c r="F62" s="3">
        <v>1.155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AB62" s="48"/>
      <c r="AC62" s="49"/>
      <c r="AK62" s="21"/>
    </row>
    <row r="63" spans="3:37" ht="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AB63" s="48">
        <v>1</v>
      </c>
      <c r="AC63" s="49">
        <v>1</v>
      </c>
      <c r="AD63" s="9">
        <v>1.47</v>
      </c>
      <c r="AE63" s="9">
        <v>1.48</v>
      </c>
      <c r="AF63" s="9">
        <v>1.47</v>
      </c>
      <c r="AG63" s="9">
        <v>1.6</v>
      </c>
      <c r="AH63" s="9">
        <v>1.41</v>
      </c>
      <c r="AI63" s="9">
        <v>1.3</v>
      </c>
      <c r="AJ63" s="9">
        <v>1.6</v>
      </c>
      <c r="AK63" s="50">
        <v>1.35</v>
      </c>
    </row>
    <row r="64" spans="2:37" ht="18">
      <c r="B64" s="1" t="s">
        <v>219</v>
      </c>
      <c r="C64" s="8"/>
      <c r="D64" s="8"/>
      <c r="E64" s="8"/>
      <c r="F64" s="8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AB64" s="48">
        <v>2</v>
      </c>
      <c r="AC64" s="49">
        <v>1</v>
      </c>
      <c r="AD64" s="9">
        <v>1.48</v>
      </c>
      <c r="AE64" s="9">
        <v>1.57</v>
      </c>
      <c r="AF64" s="9">
        <v>1.5</v>
      </c>
      <c r="AG64" s="9">
        <v>1.56</v>
      </c>
      <c r="AH64" s="9">
        <v>1.31</v>
      </c>
      <c r="AI64" s="9">
        <v>1.39</v>
      </c>
      <c r="AJ64" s="9">
        <v>1.56</v>
      </c>
      <c r="AK64" s="50">
        <v>1.36</v>
      </c>
    </row>
    <row r="65" spans="2:37" ht="15.75" thickBot="1">
      <c r="B65" s="8"/>
      <c r="C65" s="8"/>
      <c r="D65" s="8"/>
      <c r="E65" s="8"/>
      <c r="F65" s="8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AB65" s="48">
        <v>3</v>
      </c>
      <c r="AC65" s="49">
        <v>1</v>
      </c>
      <c r="AD65" s="9">
        <v>1.49</v>
      </c>
      <c r="AE65" s="9">
        <v>1.44</v>
      </c>
      <c r="AF65" s="9">
        <v>1.55</v>
      </c>
      <c r="AG65" s="9">
        <v>1.45</v>
      </c>
      <c r="AH65" s="9">
        <v>1.49</v>
      </c>
      <c r="AI65" s="9">
        <v>1.27</v>
      </c>
      <c r="AJ65" s="9">
        <v>1.63</v>
      </c>
      <c r="AK65" s="50">
        <v>1.34</v>
      </c>
    </row>
    <row r="66" spans="2:37" ht="15.75" thickTop="1">
      <c r="B66" s="2" t="s">
        <v>3</v>
      </c>
      <c r="C66" s="2" t="s">
        <v>1</v>
      </c>
      <c r="D66" s="2" t="s">
        <v>4</v>
      </c>
      <c r="E66" s="2" t="s">
        <v>0</v>
      </c>
      <c r="F66" s="2" t="s">
        <v>0</v>
      </c>
      <c r="G66" s="2" t="s">
        <v>8</v>
      </c>
      <c r="H66" s="2" t="s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AB66" s="48"/>
      <c r="AC66" s="49"/>
      <c r="AD66" s="9"/>
      <c r="AE66" s="9"/>
      <c r="AF66" s="9"/>
      <c r="AG66" s="9"/>
      <c r="AH66" s="9"/>
      <c r="AI66" s="9"/>
      <c r="AJ66" s="9"/>
      <c r="AK66" s="50"/>
    </row>
    <row r="67" spans="2:37" ht="15">
      <c r="B67" s="3" t="s">
        <v>14</v>
      </c>
      <c r="C67" s="3" t="s">
        <v>15</v>
      </c>
      <c r="D67" s="3" t="s">
        <v>16</v>
      </c>
      <c r="E67" s="3" t="s">
        <v>17</v>
      </c>
      <c r="F67" s="3" t="s">
        <v>18</v>
      </c>
      <c r="G67" s="3" t="s">
        <v>21</v>
      </c>
      <c r="H67" s="3" t="s">
        <v>13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AB67" s="48">
        <v>1</v>
      </c>
      <c r="AC67" s="49">
        <v>2</v>
      </c>
      <c r="AD67" s="9">
        <v>1.46</v>
      </c>
      <c r="AE67" s="9">
        <v>1.57</v>
      </c>
      <c r="AF67" s="9">
        <v>1.56</v>
      </c>
      <c r="AG67" s="9">
        <v>1.59</v>
      </c>
      <c r="AH67" s="9">
        <v>1.43</v>
      </c>
      <c r="AI67" s="9">
        <v>1.3</v>
      </c>
      <c r="AJ67" s="9">
        <v>1.6</v>
      </c>
      <c r="AK67" s="50">
        <v>1.34</v>
      </c>
    </row>
    <row r="68" spans="2:37" ht="15">
      <c r="B68" s="4" t="s">
        <v>29</v>
      </c>
      <c r="C68" s="4" t="s">
        <v>30</v>
      </c>
      <c r="D68" s="4" t="s">
        <v>31</v>
      </c>
      <c r="E68" s="4" t="s">
        <v>32</v>
      </c>
      <c r="F68" s="4" t="s">
        <v>33</v>
      </c>
      <c r="G68" s="4" t="s">
        <v>38</v>
      </c>
      <c r="H68" s="4" t="s">
        <v>42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B68" s="48">
        <v>2</v>
      </c>
      <c r="AC68" s="49">
        <v>2</v>
      </c>
      <c r="AD68" s="9">
        <v>1.48</v>
      </c>
      <c r="AE68" s="9">
        <v>1.5</v>
      </c>
      <c r="AF68" s="9">
        <v>1.56</v>
      </c>
      <c r="AG68" s="9">
        <v>1.45</v>
      </c>
      <c r="AH68" s="9">
        <v>1.24</v>
      </c>
      <c r="AI68" s="9">
        <v>1.41</v>
      </c>
      <c r="AJ68" s="9">
        <v>1.58</v>
      </c>
      <c r="AK68" s="50">
        <v>1.35</v>
      </c>
    </row>
    <row r="69" spans="2:37" ht="15">
      <c r="B69" s="3" t="s">
        <v>45</v>
      </c>
      <c r="C69" s="3"/>
      <c r="D69" s="3" t="s">
        <v>45</v>
      </c>
      <c r="E69" s="3" t="s">
        <v>45</v>
      </c>
      <c r="F69" s="3" t="s">
        <v>45</v>
      </c>
      <c r="G69" s="3" t="s">
        <v>45</v>
      </c>
      <c r="H69" s="3" t="s">
        <v>45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AB69" s="48">
        <v>3</v>
      </c>
      <c r="AC69" s="49">
        <v>2</v>
      </c>
      <c r="AD69" s="9">
        <v>1.49</v>
      </c>
      <c r="AE69" s="9">
        <v>1.49</v>
      </c>
      <c r="AF69" s="9">
        <v>1.55</v>
      </c>
      <c r="AG69" s="9">
        <v>1.49</v>
      </c>
      <c r="AH69" s="9">
        <v>1.5</v>
      </c>
      <c r="AI69" s="9">
        <v>1.12</v>
      </c>
      <c r="AJ69" s="9">
        <v>1.61</v>
      </c>
      <c r="AK69" s="50">
        <v>1.34</v>
      </c>
    </row>
    <row r="70" spans="2:39" ht="15.75" thickBot="1">
      <c r="B70" s="6" t="s">
        <v>47</v>
      </c>
      <c r="C70" s="6"/>
      <c r="D70" s="6" t="s">
        <v>187</v>
      </c>
      <c r="E70" s="6" t="s">
        <v>218</v>
      </c>
      <c r="F70" s="6" t="s">
        <v>187</v>
      </c>
      <c r="G70" s="6"/>
      <c r="H70" s="6" t="s">
        <v>187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AB70" s="53"/>
      <c r="AC70" s="54"/>
      <c r="AD70" s="8"/>
      <c r="AE70" s="8"/>
      <c r="AF70" s="8"/>
      <c r="AG70" s="8"/>
      <c r="AH70" s="8"/>
      <c r="AI70" s="8"/>
      <c r="AJ70" s="8"/>
      <c r="AK70" s="55"/>
      <c r="AM70" t="s">
        <v>225</v>
      </c>
    </row>
    <row r="71" spans="2:39" ht="15.75" thickTop="1">
      <c r="B71" s="8"/>
      <c r="C71" s="8"/>
      <c r="D71" s="8"/>
      <c r="E71" s="8"/>
      <c r="F71" s="3"/>
      <c r="G71" s="8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AB71" s="56" t="s">
        <v>141</v>
      </c>
      <c r="AC71" s="57"/>
      <c r="AD71" s="58">
        <f aca="true" t="shared" si="13" ref="AD71:AK71">AVERAGEA(AD63:AD69)</f>
        <v>1.4783333333333335</v>
      </c>
      <c r="AE71" s="58">
        <f t="shared" si="13"/>
        <v>1.5083333333333335</v>
      </c>
      <c r="AF71" s="58">
        <f t="shared" si="13"/>
        <v>1.531666666666667</v>
      </c>
      <c r="AG71" s="58">
        <f t="shared" si="13"/>
        <v>1.5233333333333334</v>
      </c>
      <c r="AH71" s="58">
        <f t="shared" si="13"/>
        <v>1.3966666666666665</v>
      </c>
      <c r="AI71" s="58">
        <f t="shared" si="13"/>
        <v>1.2983333333333333</v>
      </c>
      <c r="AJ71" s="58">
        <f t="shared" si="13"/>
        <v>1.5966666666666667</v>
      </c>
      <c r="AK71" s="59">
        <f t="shared" si="13"/>
        <v>1.3466666666666667</v>
      </c>
      <c r="AM71" s="86">
        <f>STDEV(AD42:AK48,AD63:AK69)</f>
        <v>0.1042273335841918</v>
      </c>
    </row>
    <row r="72" spans="2:37" ht="15">
      <c r="B72" s="9">
        <f aca="true" t="shared" si="14" ref="B72:H74">(B41)</f>
        <v>1.11</v>
      </c>
      <c r="C72" s="9" t="str">
        <f t="shared" si="14"/>
        <v>-</v>
      </c>
      <c r="D72" s="9">
        <f t="shared" si="14"/>
        <v>1.36</v>
      </c>
      <c r="E72" s="9">
        <f t="shared" si="14"/>
        <v>1.23</v>
      </c>
      <c r="F72" s="9">
        <f t="shared" si="14"/>
        <v>1.45</v>
      </c>
      <c r="G72" s="9">
        <f t="shared" si="14"/>
        <v>1.58</v>
      </c>
      <c r="H72" s="9">
        <f t="shared" si="14"/>
        <v>1.14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AB72" s="19" t="s">
        <v>142</v>
      </c>
      <c r="AD72" s="8">
        <v>1.48</v>
      </c>
      <c r="AE72" s="8">
        <v>1.495</v>
      </c>
      <c r="AF72" s="8">
        <v>1.55</v>
      </c>
      <c r="AG72" s="8">
        <v>1.525</v>
      </c>
      <c r="AH72" s="8">
        <v>1.42</v>
      </c>
      <c r="AI72" s="8">
        <v>1.3</v>
      </c>
      <c r="AJ72" s="8">
        <v>1.6</v>
      </c>
      <c r="AK72" s="55">
        <v>1.345</v>
      </c>
    </row>
    <row r="73" spans="2:37" ht="15">
      <c r="B73" s="9">
        <f t="shared" si="14"/>
        <v>1.19</v>
      </c>
      <c r="C73" s="9" t="str">
        <f t="shared" si="14"/>
        <v>-</v>
      </c>
      <c r="D73" s="9">
        <f t="shared" si="14"/>
        <v>1.25</v>
      </c>
      <c r="E73" s="9">
        <f t="shared" si="14"/>
        <v>1.29</v>
      </c>
      <c r="F73" s="9">
        <f t="shared" si="14"/>
        <v>1.36</v>
      </c>
      <c r="G73" s="9">
        <f t="shared" si="14"/>
        <v>1.54</v>
      </c>
      <c r="H73" s="9">
        <f t="shared" si="14"/>
        <v>1.13</v>
      </c>
      <c r="M73" s="3"/>
      <c r="N73" s="3"/>
      <c r="O73" s="3"/>
      <c r="P73" s="3"/>
      <c r="Q73" s="3"/>
      <c r="R73" s="3"/>
      <c r="S73" s="3"/>
      <c r="T73" s="3"/>
      <c r="AB73" s="19" t="s">
        <v>143</v>
      </c>
      <c r="AD73" s="8">
        <f aca="true" t="shared" si="15" ref="AD73:AK73">STDEVA(AD63:AD69)</f>
        <v>0.011690451944500132</v>
      </c>
      <c r="AE73" s="8">
        <f t="shared" si="15"/>
        <v>0.0519294393062928</v>
      </c>
      <c r="AF73" s="8">
        <f t="shared" si="15"/>
        <v>0.037638632635454077</v>
      </c>
      <c r="AG73" s="8">
        <f t="shared" si="15"/>
        <v>0.06860515043833511</v>
      </c>
      <c r="AH73" s="8">
        <f t="shared" si="15"/>
        <v>0.10269696522617985</v>
      </c>
      <c r="AI73" s="8">
        <f t="shared" si="15"/>
        <v>0.10342469079802387</v>
      </c>
      <c r="AJ73" s="8">
        <f t="shared" si="15"/>
        <v>0.024221202832779894</v>
      </c>
      <c r="AK73" s="55">
        <f t="shared" si="15"/>
        <v>0.008164965809277266</v>
      </c>
    </row>
    <row r="74" spans="2:37" ht="15.75" thickBot="1">
      <c r="B74" s="9">
        <f t="shared" si="14"/>
        <v>1.06</v>
      </c>
      <c r="C74" s="9" t="str">
        <f t="shared" si="14"/>
        <v>-</v>
      </c>
      <c r="D74" s="9">
        <f t="shared" si="14"/>
        <v>1.24</v>
      </c>
      <c r="E74" s="9">
        <f t="shared" si="14"/>
        <v>1.23</v>
      </c>
      <c r="F74" s="9">
        <f t="shared" si="14"/>
        <v>1.41</v>
      </c>
      <c r="G74" s="9">
        <f t="shared" si="14"/>
        <v>1.54</v>
      </c>
      <c r="H74" s="9">
        <f t="shared" si="14"/>
        <v>1.14</v>
      </c>
      <c r="M74" s="3"/>
      <c r="N74" s="3"/>
      <c r="O74" s="3"/>
      <c r="P74" s="3"/>
      <c r="Q74" s="3"/>
      <c r="R74" s="3"/>
      <c r="S74" s="3"/>
      <c r="T74" s="3"/>
      <c r="AB74" s="31" t="s">
        <v>145</v>
      </c>
      <c r="AC74" s="32"/>
      <c r="AD74" s="61">
        <f aca="true" t="shared" si="16" ref="AD74:AK74">(AD73/AD71*100)</f>
        <v>0.7907859263472468</v>
      </c>
      <c r="AE74" s="61">
        <f t="shared" si="16"/>
        <v>3.442835755113334</v>
      </c>
      <c r="AF74" s="61">
        <f t="shared" si="16"/>
        <v>2.457364481096022</v>
      </c>
      <c r="AG74" s="61">
        <f t="shared" si="16"/>
        <v>4.5036203788841425</v>
      </c>
      <c r="AH74" s="61">
        <f t="shared" si="16"/>
        <v>7.35300467013221</v>
      </c>
      <c r="AI74" s="61">
        <f t="shared" si="16"/>
        <v>7.965958212941504</v>
      </c>
      <c r="AJ74" s="61">
        <f t="shared" si="16"/>
        <v>1.5169855636396592</v>
      </c>
      <c r="AK74" s="62">
        <f t="shared" si="16"/>
        <v>0.6063093422730643</v>
      </c>
    </row>
    <row r="75" spans="2:20" ht="16.5" thickTop="1">
      <c r="B75" s="8"/>
      <c r="C75" s="8"/>
      <c r="D75" s="8"/>
      <c r="E75" s="8"/>
      <c r="F75" s="3"/>
      <c r="G75" s="8"/>
      <c r="H75" s="8"/>
      <c r="I75" s="22" t="s">
        <v>193</v>
      </c>
      <c r="J75" s="3"/>
      <c r="K75" s="7" t="s">
        <v>99</v>
      </c>
      <c r="M75" s="7" t="s">
        <v>100</v>
      </c>
      <c r="N75" s="3"/>
      <c r="O75" s="3"/>
      <c r="P75" s="3"/>
      <c r="Q75" s="3"/>
      <c r="R75" s="3"/>
      <c r="S75" s="3"/>
      <c r="T75" s="3"/>
    </row>
    <row r="76" spans="2:28" ht="15.75">
      <c r="B76" s="8">
        <f>AVERAGEA(B72:B74)</f>
        <v>1.1199999999999999</v>
      </c>
      <c r="C76" s="8"/>
      <c r="D76" s="8">
        <f>AVERAGEA(D72:D74)</f>
        <v>1.2833333333333334</v>
      </c>
      <c r="E76" s="8">
        <f>AVERAGEA(E72:E74)</f>
        <v>1.25</v>
      </c>
      <c r="F76" s="8">
        <f>AVERAGEA(F72:F74)</f>
        <v>1.4066666666666665</v>
      </c>
      <c r="G76" s="8">
        <f>AVERAGEA(G72:G74)</f>
        <v>1.5533333333333335</v>
      </c>
      <c r="H76" s="8">
        <f>AVERAGEA(H72:H74)</f>
        <v>1.1366666666666665</v>
      </c>
      <c r="I76" s="22" t="s">
        <v>63</v>
      </c>
      <c r="J76" s="3"/>
      <c r="K76" s="7" t="s">
        <v>117</v>
      </c>
      <c r="M76" s="7" t="s">
        <v>118</v>
      </c>
      <c r="N76" s="3"/>
      <c r="O76" s="3"/>
      <c r="P76" s="3"/>
      <c r="Q76" s="3"/>
      <c r="R76" s="3"/>
      <c r="S76" s="3"/>
      <c r="T76" s="3"/>
      <c r="AB76" t="s">
        <v>226</v>
      </c>
    </row>
    <row r="77" spans="2:28" ht="15.75">
      <c r="B77" s="47" t="s">
        <v>120</v>
      </c>
      <c r="C77" s="8"/>
      <c r="D77" s="8"/>
      <c r="E77" s="8"/>
      <c r="F77" s="8"/>
      <c r="G77" s="8"/>
      <c r="H77" s="8"/>
      <c r="I77" s="22" t="s">
        <v>116</v>
      </c>
      <c r="J77" s="3"/>
      <c r="K77" s="7"/>
      <c r="M77" s="7"/>
      <c r="N77" s="3"/>
      <c r="O77" s="3"/>
      <c r="P77" s="3"/>
      <c r="Q77" s="3"/>
      <c r="R77" s="3"/>
      <c r="S77" s="3"/>
      <c r="T77" s="3"/>
      <c r="AB77" t="s">
        <v>227</v>
      </c>
    </row>
    <row r="78" spans="1:28" ht="15.75">
      <c r="A78" t="s">
        <v>66</v>
      </c>
      <c r="B78" s="8">
        <f>AVERAGEA(B72:B74)</f>
        <v>1.1199999999999999</v>
      </c>
      <c r="C78" s="8"/>
      <c r="D78" s="8">
        <f>AVERAGEA(D72:D74)</f>
        <v>1.2833333333333334</v>
      </c>
      <c r="E78" s="8">
        <f>AVERAGEA(E72:E74)</f>
        <v>1.25</v>
      </c>
      <c r="F78" s="8">
        <f>AVERAGEA(F72:F74)</f>
        <v>1.4066666666666665</v>
      </c>
      <c r="G78" s="8">
        <f>AVERAGEA(G72:G74)</f>
        <v>1.5533333333333335</v>
      </c>
      <c r="H78" s="8">
        <f>AVERAGEA(H72:H74)</f>
        <v>1.1366666666666665</v>
      </c>
      <c r="I78" s="22">
        <f>AVERAGEA(B78:H78)</f>
        <v>1.2916666666666667</v>
      </c>
      <c r="J78" s="3"/>
      <c r="K78" s="7">
        <f>VARA(B78:H78)</f>
        <v>0.027398888888889063</v>
      </c>
      <c r="M78" s="24">
        <f>SQRT(K78/(COUNTA(B78:H78)))*J85</f>
        <v>0.1737372436132608</v>
      </c>
      <c r="N78" s="3"/>
      <c r="O78" s="3"/>
      <c r="P78" s="3"/>
      <c r="Q78" s="3"/>
      <c r="R78" s="3"/>
      <c r="S78" s="3"/>
      <c r="T78" s="3"/>
      <c r="AB78" t="s">
        <v>228</v>
      </c>
    </row>
    <row r="79" spans="2:20" ht="15.75">
      <c r="B79" s="3" t="s">
        <v>78</v>
      </c>
      <c r="C79" s="3" t="s">
        <v>81</v>
      </c>
      <c r="D79" s="3" t="s">
        <v>84</v>
      </c>
      <c r="E79" s="3" t="s">
        <v>89</v>
      </c>
      <c r="F79" s="3" t="s">
        <v>90</v>
      </c>
      <c r="G79" s="3" t="s">
        <v>92</v>
      </c>
      <c r="H79" s="3" t="s">
        <v>121</v>
      </c>
      <c r="I79" s="3"/>
      <c r="J79" s="7"/>
      <c r="L79" s="24"/>
      <c r="M79" s="3"/>
      <c r="N79" s="3"/>
      <c r="O79" s="3"/>
      <c r="P79" s="3"/>
      <c r="Q79" s="3"/>
      <c r="R79" s="3"/>
      <c r="S79" s="3"/>
      <c r="T79" s="3"/>
    </row>
    <row r="80" spans="1:20" ht="15.75">
      <c r="A80" t="s">
        <v>134</v>
      </c>
      <c r="B80" s="8">
        <f>ABS(AVERAGEA($B78:$H78)-B78)/STDEVA($B78:$H78)</f>
        <v>1.037097288355539</v>
      </c>
      <c r="C80" s="8"/>
      <c r="D80" s="8">
        <f>ABS(AVERAGEA($B78:$H78)-D78)/STDEVA($B78:$H78)</f>
        <v>0.05034452856094826</v>
      </c>
      <c r="E80" s="8">
        <f>ABS(AVERAGEA($B78:$H78)-E78)/STDEVA($B78:$H78)</f>
        <v>0.25172264280474266</v>
      </c>
      <c r="F80" s="8">
        <f>ABS(AVERAGEA($B78:$H78)-F78)/STDEVA($B78:$H78)</f>
        <v>0.694754494141087</v>
      </c>
      <c r="G80" s="8">
        <f>ABS(AVERAGEA($B78:$H78)-G78)/STDEVA($B78:$H78)</f>
        <v>1.5808181968137813</v>
      </c>
      <c r="H80" s="8">
        <f>ABS(AVERAGEA($B78:$H78)-H78)/STDEVA($B78:$H78)</f>
        <v>0.9364082312336425</v>
      </c>
      <c r="I80" s="3"/>
      <c r="J80" s="7"/>
      <c r="L80" s="24"/>
      <c r="M80" s="3"/>
      <c r="N80" s="3"/>
      <c r="O80" s="3"/>
      <c r="P80" s="3"/>
      <c r="Q80" s="3"/>
      <c r="R80" s="3"/>
      <c r="S80" s="3"/>
      <c r="T80" s="3"/>
    </row>
    <row r="81" spans="2:20" ht="15.75">
      <c r="B81" s="8"/>
      <c r="C81" s="8"/>
      <c r="D81" s="8"/>
      <c r="E81" s="8"/>
      <c r="F81" s="8"/>
      <c r="G81" s="8"/>
      <c r="H81" s="22"/>
      <c r="I81" s="3"/>
      <c r="J81" s="7"/>
      <c r="L81" s="24"/>
      <c r="M81" s="3"/>
      <c r="N81" s="3"/>
      <c r="O81" s="3"/>
      <c r="P81" s="3"/>
      <c r="Q81" s="3"/>
      <c r="R81" s="3"/>
      <c r="S81" s="3"/>
      <c r="T81" s="3"/>
    </row>
    <row r="82" spans="2:20" ht="15.75">
      <c r="B82" s="8"/>
      <c r="C82" s="8"/>
      <c r="D82" s="8"/>
      <c r="E82" s="8"/>
      <c r="F82" s="8"/>
      <c r="G82" s="8"/>
      <c r="H82" s="22"/>
      <c r="I82" s="3"/>
      <c r="J82" s="7"/>
      <c r="L82" s="24"/>
      <c r="M82" s="3"/>
      <c r="N82" s="3"/>
      <c r="O82" s="3"/>
      <c r="P82" s="3"/>
      <c r="Q82" s="3"/>
      <c r="R82" s="3"/>
      <c r="S82" s="3"/>
      <c r="T82" s="3"/>
    </row>
    <row r="83" spans="1:30" ht="15.75">
      <c r="A83" t="s">
        <v>194</v>
      </c>
      <c r="C83" s="3"/>
      <c r="D83" s="3"/>
      <c r="E83" s="3">
        <f>COUNTA(B76:H76)</f>
        <v>6</v>
      </c>
      <c r="G83" s="3">
        <v>1.944</v>
      </c>
      <c r="H83" s="27" t="s">
        <v>135</v>
      </c>
      <c r="I83" s="3"/>
      <c r="J83" s="3"/>
      <c r="K83" s="3"/>
      <c r="L83" s="24"/>
      <c r="M83" s="3"/>
      <c r="N83" s="3"/>
      <c r="O83" s="3"/>
      <c r="P83" s="3"/>
      <c r="Q83" s="3"/>
      <c r="R83" s="3"/>
      <c r="S83" s="3"/>
      <c r="T83" s="3"/>
      <c r="AC83" t="s">
        <v>176</v>
      </c>
      <c r="AD83" t="s">
        <v>220</v>
      </c>
    </row>
    <row r="84" spans="3:30" ht="16.5" thickBot="1">
      <c r="C84" s="3"/>
      <c r="D84" s="3"/>
      <c r="E84" s="3"/>
      <c r="F84" s="3"/>
      <c r="G84" s="3"/>
      <c r="H84" s="3"/>
      <c r="I84" s="3"/>
      <c r="J84" s="3"/>
      <c r="K84" s="3"/>
      <c r="L84" s="24"/>
      <c r="M84" s="3"/>
      <c r="N84" s="3"/>
      <c r="O84" s="3"/>
      <c r="P84" s="3"/>
      <c r="Q84" s="3"/>
      <c r="R84" s="3"/>
      <c r="S84" s="3"/>
      <c r="T84" s="3"/>
      <c r="AD84" t="s">
        <v>177</v>
      </c>
    </row>
    <row r="85" spans="2:33" ht="16.5" thickTop="1">
      <c r="B85" s="51" t="s">
        <v>136</v>
      </c>
      <c r="C85" s="8"/>
      <c r="D85" s="8"/>
      <c r="E85" s="52">
        <f>COUNTA(B78:H78)-1</f>
        <v>5</v>
      </c>
      <c r="G85" t="s">
        <v>137</v>
      </c>
      <c r="H85" s="8"/>
      <c r="I85" s="8"/>
      <c r="J85" s="8">
        <v>2.571</v>
      </c>
      <c r="K85" s="3"/>
      <c r="L85" s="24"/>
      <c r="M85" s="3"/>
      <c r="N85" s="3"/>
      <c r="O85" s="3"/>
      <c r="P85" s="3"/>
      <c r="Q85" s="3"/>
      <c r="R85" s="3"/>
      <c r="S85" s="3"/>
      <c r="T85" s="3"/>
      <c r="AF85" s="84"/>
      <c r="AG85" s="38"/>
    </row>
    <row r="86" spans="2:33" ht="15.75">
      <c r="B86" s="8"/>
      <c r="C86" s="8"/>
      <c r="D86" s="8"/>
      <c r="E86" s="8"/>
      <c r="F86" s="8"/>
      <c r="G86" s="8"/>
      <c r="H86" s="8"/>
      <c r="I86" s="8"/>
      <c r="J86" s="8"/>
      <c r="K86" s="3"/>
      <c r="L86" s="24"/>
      <c r="M86" s="3"/>
      <c r="N86" s="3"/>
      <c r="O86" s="3"/>
      <c r="P86" s="3"/>
      <c r="Q86" s="3"/>
      <c r="R86" s="3"/>
      <c r="S86" s="3"/>
      <c r="T86" s="3"/>
      <c r="AF86" s="63" t="s">
        <v>179</v>
      </c>
      <c r="AG86" s="42" t="s">
        <v>180</v>
      </c>
    </row>
    <row r="87" spans="2:33" ht="15.75" thickBot="1">
      <c r="B87" s="51" t="s">
        <v>138</v>
      </c>
      <c r="C87" s="8"/>
      <c r="D87" s="9">
        <f>(I78)</f>
        <v>1.2916666666666667</v>
      </c>
      <c r="E87" s="9" t="s">
        <v>139</v>
      </c>
      <c r="F87" s="9">
        <f>(M78)</f>
        <v>0.1737372436132608</v>
      </c>
      <c r="G87" s="8" t="s">
        <v>140</v>
      </c>
      <c r="H87" s="8"/>
      <c r="I87" s="8"/>
      <c r="J87" s="8"/>
      <c r="K87" s="3"/>
      <c r="L87" s="3"/>
      <c r="M87" s="3"/>
      <c r="N87" s="3"/>
      <c r="O87" s="3"/>
      <c r="P87" s="3"/>
      <c r="Q87" s="3"/>
      <c r="R87" s="3"/>
      <c r="S87" s="3"/>
      <c r="T87" s="3"/>
      <c r="AF87" s="64"/>
      <c r="AG87" s="65"/>
    </row>
    <row r="88" spans="3:33" ht="15.75" thickTop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AF88" s="70"/>
      <c r="AG88" s="71"/>
    </row>
    <row r="89" spans="2:33" ht="15">
      <c r="B89" s="34" t="s">
        <v>96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AF89" s="70">
        <v>1</v>
      </c>
      <c r="AG89" s="55">
        <v>1.454</v>
      </c>
    </row>
    <row r="90" spans="2:33" ht="15">
      <c r="B90" s="8">
        <f aca="true" t="shared" si="17" ref="B90:T90">(B10)</f>
        <v>1.43</v>
      </c>
      <c r="C90" s="8">
        <f t="shared" si="17"/>
        <v>1.54</v>
      </c>
      <c r="D90" s="8">
        <f t="shared" si="17"/>
        <v>1.48</v>
      </c>
      <c r="E90" s="8">
        <f t="shared" si="17"/>
        <v>1.52</v>
      </c>
      <c r="F90" s="8" t="str">
        <f t="shared" si="17"/>
        <v>-</v>
      </c>
      <c r="G90" s="8">
        <f t="shared" si="17"/>
        <v>1.43</v>
      </c>
      <c r="H90" s="8">
        <f t="shared" si="17"/>
        <v>1.63</v>
      </c>
      <c r="I90" s="8">
        <f t="shared" si="17"/>
        <v>1.55</v>
      </c>
      <c r="J90" s="8">
        <f t="shared" si="17"/>
        <v>1.52</v>
      </c>
      <c r="K90" s="8">
        <f t="shared" si="17"/>
        <v>1.47</v>
      </c>
      <c r="L90" s="8">
        <f t="shared" si="17"/>
        <v>1.48</v>
      </c>
      <c r="M90" s="8">
        <f t="shared" si="17"/>
        <v>1.47</v>
      </c>
      <c r="N90" s="8">
        <f t="shared" si="17"/>
        <v>1.6</v>
      </c>
      <c r="O90" s="8">
        <f t="shared" si="17"/>
        <v>1.41</v>
      </c>
      <c r="P90" s="8" t="str">
        <f t="shared" si="17"/>
        <v>-</v>
      </c>
      <c r="Q90" s="8" t="str">
        <f t="shared" si="17"/>
        <v>-</v>
      </c>
      <c r="R90" s="8">
        <f t="shared" si="17"/>
        <v>1.3</v>
      </c>
      <c r="S90" s="8">
        <f t="shared" si="17"/>
        <v>1.6</v>
      </c>
      <c r="T90" s="8">
        <f t="shared" si="17"/>
        <v>1.35</v>
      </c>
      <c r="AF90" s="70">
        <v>2</v>
      </c>
      <c r="AG90" s="55">
        <v>1.495</v>
      </c>
    </row>
    <row r="91" spans="2:33" ht="15">
      <c r="B91" s="8">
        <f aca="true" t="shared" si="18" ref="B91:T91">(B11)</f>
        <v>1.26</v>
      </c>
      <c r="C91" s="8">
        <f t="shared" si="18"/>
        <v>1.53</v>
      </c>
      <c r="D91" s="8">
        <f t="shared" si="18"/>
        <v>1.5</v>
      </c>
      <c r="E91" s="8">
        <f t="shared" si="18"/>
        <v>1.44</v>
      </c>
      <c r="F91" s="8" t="str">
        <f t="shared" si="18"/>
        <v>-</v>
      </c>
      <c r="G91" s="8">
        <f t="shared" si="18"/>
        <v>1.3</v>
      </c>
      <c r="H91" s="8">
        <f t="shared" si="18"/>
        <v>1.64</v>
      </c>
      <c r="I91" s="8">
        <f t="shared" si="18"/>
        <v>1.55</v>
      </c>
      <c r="J91" s="8">
        <f t="shared" si="18"/>
        <v>1.47</v>
      </c>
      <c r="K91" s="8">
        <f t="shared" si="18"/>
        <v>1.48</v>
      </c>
      <c r="L91" s="8">
        <f t="shared" si="18"/>
        <v>1.57</v>
      </c>
      <c r="M91" s="8">
        <f t="shared" si="18"/>
        <v>1.5</v>
      </c>
      <c r="N91" s="8">
        <f t="shared" si="18"/>
        <v>1.56</v>
      </c>
      <c r="O91" s="8">
        <f t="shared" si="18"/>
        <v>1.31</v>
      </c>
      <c r="P91" s="8" t="str">
        <f t="shared" si="18"/>
        <v>-</v>
      </c>
      <c r="Q91" s="8" t="str">
        <f t="shared" si="18"/>
        <v>-</v>
      </c>
      <c r="R91" s="8">
        <f t="shared" si="18"/>
        <v>1.39</v>
      </c>
      <c r="S91" s="8">
        <f t="shared" si="18"/>
        <v>1.56</v>
      </c>
      <c r="T91" s="8">
        <f t="shared" si="18"/>
        <v>1.36</v>
      </c>
      <c r="AF91" s="70">
        <v>3</v>
      </c>
      <c r="AG91" s="55">
        <v>1.479</v>
      </c>
    </row>
    <row r="92" spans="2:33" ht="15">
      <c r="B92" s="8">
        <f aca="true" t="shared" si="19" ref="B92:T92">(B12)</f>
        <v>1.38</v>
      </c>
      <c r="C92" s="8">
        <f t="shared" si="19"/>
        <v>1.54</v>
      </c>
      <c r="D92" s="8">
        <f t="shared" si="19"/>
        <v>1.49</v>
      </c>
      <c r="E92" s="8">
        <f t="shared" si="19"/>
        <v>1.45</v>
      </c>
      <c r="F92" s="8" t="str">
        <f t="shared" si="19"/>
        <v>-</v>
      </c>
      <c r="G92" s="8">
        <f t="shared" si="19"/>
        <v>1.44</v>
      </c>
      <c r="H92" s="8">
        <f t="shared" si="19"/>
        <v>1.58</v>
      </c>
      <c r="I92" s="8">
        <f t="shared" si="19"/>
        <v>1.54</v>
      </c>
      <c r="J92" s="8">
        <f t="shared" si="19"/>
        <v>1.43</v>
      </c>
      <c r="K92" s="8">
        <f t="shared" si="19"/>
        <v>1.49</v>
      </c>
      <c r="L92" s="8">
        <f t="shared" si="19"/>
        <v>1.44</v>
      </c>
      <c r="M92" s="8">
        <f t="shared" si="19"/>
        <v>1.55</v>
      </c>
      <c r="N92" s="8">
        <f t="shared" si="19"/>
        <v>1.45</v>
      </c>
      <c r="O92" s="8">
        <f t="shared" si="19"/>
        <v>1.49</v>
      </c>
      <c r="P92" s="8" t="str">
        <f t="shared" si="19"/>
        <v>-</v>
      </c>
      <c r="Q92" s="8" t="str">
        <f t="shared" si="19"/>
        <v>-</v>
      </c>
      <c r="R92" s="8">
        <f t="shared" si="19"/>
        <v>1.27</v>
      </c>
      <c r="S92" s="8">
        <f t="shared" si="19"/>
        <v>1.63</v>
      </c>
      <c r="T92" s="8">
        <f t="shared" si="19"/>
        <v>1.34</v>
      </c>
      <c r="AF92" s="70">
        <v>4</v>
      </c>
      <c r="AG92" s="55">
        <v>1.464</v>
      </c>
    </row>
    <row r="93" spans="2:33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AF93" s="70">
        <v>5</v>
      </c>
      <c r="AG93" s="55">
        <v>1.47</v>
      </c>
    </row>
    <row r="94" spans="2:33" ht="15">
      <c r="B94" s="8">
        <f aca="true" t="shared" si="20" ref="B94:T94">(B14)</f>
        <v>1.51</v>
      </c>
      <c r="C94" s="8">
        <f t="shared" si="20"/>
        <v>1.53</v>
      </c>
      <c r="D94" s="8">
        <f t="shared" si="20"/>
        <v>1.48</v>
      </c>
      <c r="E94" s="8">
        <f t="shared" si="20"/>
        <v>1.44</v>
      </c>
      <c r="F94" s="8" t="str">
        <f t="shared" si="20"/>
        <v>-</v>
      </c>
      <c r="G94" s="8">
        <f t="shared" si="20"/>
        <v>1.46</v>
      </c>
      <c r="H94" s="8">
        <f t="shared" si="20"/>
        <v>1.56</v>
      </c>
      <c r="I94" s="8">
        <f t="shared" si="20"/>
        <v>1.56</v>
      </c>
      <c r="J94" s="8">
        <f t="shared" si="20"/>
        <v>1.48</v>
      </c>
      <c r="K94" s="8">
        <f t="shared" si="20"/>
        <v>1.46</v>
      </c>
      <c r="L94" s="8">
        <f t="shared" si="20"/>
        <v>1.57</v>
      </c>
      <c r="M94" s="8">
        <f t="shared" si="20"/>
        <v>1.56</v>
      </c>
      <c r="N94" s="8">
        <f t="shared" si="20"/>
        <v>1.59</v>
      </c>
      <c r="O94" s="8">
        <f t="shared" si="20"/>
        <v>1.43</v>
      </c>
      <c r="P94" s="8" t="str">
        <f t="shared" si="20"/>
        <v>-</v>
      </c>
      <c r="Q94" s="8" t="str">
        <f t="shared" si="20"/>
        <v>-</v>
      </c>
      <c r="R94" s="8">
        <f t="shared" si="20"/>
        <v>1.3</v>
      </c>
      <c r="S94" s="8">
        <f t="shared" si="20"/>
        <v>1.6</v>
      </c>
      <c r="T94" s="8">
        <f t="shared" si="20"/>
        <v>1.34</v>
      </c>
      <c r="AF94" s="70">
        <v>6</v>
      </c>
      <c r="AG94" s="55">
        <v>1.489</v>
      </c>
    </row>
    <row r="95" spans="2:46" ht="15.75">
      <c r="B95" s="8">
        <f aca="true" t="shared" si="21" ref="B95:H95">(B15)</f>
        <v>1.32</v>
      </c>
      <c r="C95" s="8">
        <f t="shared" si="21"/>
        <v>1.53</v>
      </c>
      <c r="D95" s="8">
        <f t="shared" si="21"/>
        <v>1.46</v>
      </c>
      <c r="E95" s="8">
        <f t="shared" si="21"/>
        <v>1.47</v>
      </c>
      <c r="F95" s="8" t="str">
        <f t="shared" si="21"/>
        <v>-</v>
      </c>
      <c r="G95" s="8">
        <f t="shared" si="21"/>
        <v>1.46</v>
      </c>
      <c r="H95" s="8">
        <f t="shared" si="21"/>
        <v>1.73</v>
      </c>
      <c r="I95" s="8"/>
      <c r="J95" s="8">
        <f aca="true" t="shared" si="22" ref="J95:T95">(J15)</f>
        <v>1.45</v>
      </c>
      <c r="K95" s="8">
        <f t="shared" si="22"/>
        <v>1.48</v>
      </c>
      <c r="L95" s="8">
        <f t="shared" si="22"/>
        <v>1.5</v>
      </c>
      <c r="M95" s="8">
        <f t="shared" si="22"/>
        <v>1.56</v>
      </c>
      <c r="N95" s="8">
        <f t="shared" si="22"/>
        <v>1.45</v>
      </c>
      <c r="O95" s="8">
        <f t="shared" si="22"/>
        <v>1.24</v>
      </c>
      <c r="P95" s="8" t="str">
        <f t="shared" si="22"/>
        <v>-</v>
      </c>
      <c r="Q95" s="8" t="str">
        <f t="shared" si="22"/>
        <v>-</v>
      </c>
      <c r="R95" s="8">
        <f t="shared" si="22"/>
        <v>1.41</v>
      </c>
      <c r="S95" s="8">
        <f t="shared" si="22"/>
        <v>1.58</v>
      </c>
      <c r="T95" s="8">
        <f t="shared" si="22"/>
        <v>1.35</v>
      </c>
      <c r="U95" s="7" t="s">
        <v>63</v>
      </c>
      <c r="W95" s="7" t="s">
        <v>99</v>
      </c>
      <c r="Y95" s="7" t="s">
        <v>100</v>
      </c>
      <c r="AF95" s="70">
        <v>7</v>
      </c>
      <c r="AG95" s="55">
        <v>1.458</v>
      </c>
      <c r="AN95" s="3" t="s">
        <v>111</v>
      </c>
      <c r="AO95" s="3" t="s">
        <v>112</v>
      </c>
      <c r="AP95" s="3"/>
      <c r="AQ95" s="3" t="s">
        <v>113</v>
      </c>
      <c r="AR95" s="3"/>
      <c r="AS95" s="3" t="s">
        <v>114</v>
      </c>
      <c r="AT95" s="3" t="s">
        <v>115</v>
      </c>
    </row>
    <row r="96" spans="2:46" ht="15.75">
      <c r="B96" s="8">
        <f>(B16)</f>
        <v>1.46</v>
      </c>
      <c r="C96" s="8">
        <f>(C16)</f>
        <v>1.58</v>
      </c>
      <c r="D96" s="8"/>
      <c r="E96" s="8">
        <f>(E16)</f>
        <v>1.44</v>
      </c>
      <c r="F96" s="8" t="str">
        <f>(F16)</f>
        <v>-</v>
      </c>
      <c r="G96" s="8">
        <f>(G16)</f>
        <v>1.55</v>
      </c>
      <c r="H96" s="8">
        <f>(H16)</f>
        <v>1.74</v>
      </c>
      <c r="I96" s="8">
        <f>(I16)</f>
        <v>1.55</v>
      </c>
      <c r="J96" s="8">
        <f aca="true" t="shared" si="23" ref="J96:T96">(J16)</f>
        <v>1.45</v>
      </c>
      <c r="K96" s="8">
        <f t="shared" si="23"/>
        <v>1.49</v>
      </c>
      <c r="L96" s="8">
        <f t="shared" si="23"/>
        <v>1.49</v>
      </c>
      <c r="M96" s="8">
        <f t="shared" si="23"/>
        <v>1.55</v>
      </c>
      <c r="N96" s="8">
        <f t="shared" si="23"/>
        <v>1.49</v>
      </c>
      <c r="O96" s="8">
        <f t="shared" si="23"/>
        <v>1.5</v>
      </c>
      <c r="P96" s="8" t="str">
        <f t="shared" si="23"/>
        <v>-</v>
      </c>
      <c r="Q96" s="8" t="str">
        <f t="shared" si="23"/>
        <v>-</v>
      </c>
      <c r="R96" s="8">
        <f t="shared" si="23"/>
        <v>1.12</v>
      </c>
      <c r="S96" s="8">
        <f t="shared" si="23"/>
        <v>1.61</v>
      </c>
      <c r="T96" s="8">
        <f t="shared" si="23"/>
        <v>1.34</v>
      </c>
      <c r="U96" s="7" t="s">
        <v>116</v>
      </c>
      <c r="W96" s="7" t="s">
        <v>117</v>
      </c>
      <c r="Y96" s="7" t="s">
        <v>118</v>
      </c>
      <c r="AF96" s="70">
        <v>8</v>
      </c>
      <c r="AG96" s="55">
        <v>1.444</v>
      </c>
      <c r="AN96" s="3"/>
      <c r="AO96" s="3" t="s">
        <v>119</v>
      </c>
      <c r="AP96" s="3"/>
      <c r="AQ96" s="3" t="s">
        <v>119</v>
      </c>
      <c r="AR96" s="3"/>
      <c r="AS96" s="3"/>
      <c r="AT96" s="3"/>
    </row>
    <row r="97" spans="2:46" ht="15.75">
      <c r="B97" s="47" t="s">
        <v>120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S97" s="8"/>
      <c r="T97" s="8"/>
      <c r="U97" s="7"/>
      <c r="W97" s="7"/>
      <c r="Y97" s="7"/>
      <c r="AF97" s="70">
        <v>9</v>
      </c>
      <c r="AG97" s="55">
        <v>1.5</v>
      </c>
      <c r="AN97" s="3"/>
      <c r="AO97" s="3"/>
      <c r="AP97" s="3"/>
      <c r="AQ97" s="3"/>
      <c r="AR97" s="3"/>
      <c r="AS97" s="9">
        <v>1.25</v>
      </c>
      <c r="AT97" s="3">
        <v>0</v>
      </c>
    </row>
    <row r="98" spans="1:46" ht="15.75">
      <c r="A98" t="s">
        <v>66</v>
      </c>
      <c r="B98" s="8">
        <f>AVERAGEA(B90:B96)</f>
        <v>1.3933333333333333</v>
      </c>
      <c r="C98" s="8">
        <f>AVERAGEA(C90:C96)</f>
        <v>1.5416666666666667</v>
      </c>
      <c r="D98" s="8">
        <f>AVERAGEA(D90:D96)</f>
        <v>1.4819999999999998</v>
      </c>
      <c r="E98" s="8">
        <f>AVERAGEA(E90:E96)</f>
        <v>1.46</v>
      </c>
      <c r="F98" s="8"/>
      <c r="G98" s="8">
        <f aca="true" t="shared" si="24" ref="G98:O98">AVERAGEA(G90:G96)</f>
        <v>1.4400000000000002</v>
      </c>
      <c r="H98" s="8">
        <f t="shared" si="24"/>
        <v>1.6466666666666667</v>
      </c>
      <c r="I98" s="8">
        <f t="shared" si="24"/>
        <v>1.5500000000000003</v>
      </c>
      <c r="J98" s="8">
        <f t="shared" si="24"/>
        <v>1.4666666666666668</v>
      </c>
      <c r="K98" s="8">
        <f t="shared" si="24"/>
        <v>1.4783333333333335</v>
      </c>
      <c r="L98" s="8">
        <f t="shared" si="24"/>
        <v>1.5083333333333335</v>
      </c>
      <c r="M98" s="8">
        <f t="shared" si="24"/>
        <v>1.531666666666667</v>
      </c>
      <c r="N98" s="8">
        <f t="shared" si="24"/>
        <v>1.5233333333333334</v>
      </c>
      <c r="O98" s="8">
        <f t="shared" si="24"/>
        <v>1.3966666666666665</v>
      </c>
      <c r="P98" s="8"/>
      <c r="Q98" s="8">
        <v>1.467</v>
      </c>
      <c r="R98" s="8">
        <f>AVERAGEA(R90:R96)</f>
        <v>1.2983333333333333</v>
      </c>
      <c r="S98" s="8">
        <f>AVERAGEA(S90:S96)</f>
        <v>1.5966666666666667</v>
      </c>
      <c r="T98" s="8">
        <f>AVERAGEA(T90:T96)</f>
        <v>1.3466666666666667</v>
      </c>
      <c r="U98" s="85">
        <f>AVERAGEA(B98:T98)</f>
        <v>1.478078431372549</v>
      </c>
      <c r="W98" s="7">
        <f>VARA(B98:T98)</f>
        <v>0.007685535130719678</v>
      </c>
      <c r="Y98" s="24">
        <f>SQRT(W98/(COUNTA(B98:T98)))*J104</f>
        <v>0.045076320307247356</v>
      </c>
      <c r="AF98" s="70">
        <v>10</v>
      </c>
      <c r="AG98" s="55">
        <v>1.466</v>
      </c>
      <c r="AN98" s="8">
        <v>1.4783333333333333</v>
      </c>
      <c r="AO98" s="8">
        <f>MINA(B98:T98)</f>
        <v>1.2983333333333333</v>
      </c>
      <c r="AP98" s="8"/>
      <c r="AQ98" s="8">
        <f>MAXA(B98:T98)</f>
        <v>1.6466666666666667</v>
      </c>
      <c r="AR98" s="3"/>
      <c r="AS98" s="9">
        <v>1.3</v>
      </c>
      <c r="AT98" s="3">
        <v>1</v>
      </c>
    </row>
    <row r="99" spans="2:46" ht="15.75">
      <c r="B99" s="3" t="s">
        <v>78</v>
      </c>
      <c r="C99" s="3" t="s">
        <v>81</v>
      </c>
      <c r="D99" s="3" t="s">
        <v>84</v>
      </c>
      <c r="E99" s="3" t="s">
        <v>89</v>
      </c>
      <c r="F99" s="3" t="s">
        <v>90</v>
      </c>
      <c r="G99" s="3" t="s">
        <v>92</v>
      </c>
      <c r="H99" s="3" t="s">
        <v>121</v>
      </c>
      <c r="I99" s="3" t="s">
        <v>122</v>
      </c>
      <c r="J99" s="3" t="s">
        <v>123</v>
      </c>
      <c r="K99" s="3" t="s">
        <v>124</v>
      </c>
      <c r="L99" s="3" t="s">
        <v>125</v>
      </c>
      <c r="M99" s="3" t="s">
        <v>126</v>
      </c>
      <c r="N99" s="3" t="s">
        <v>127</v>
      </c>
      <c r="O99" s="3" t="s">
        <v>128</v>
      </c>
      <c r="P99" s="3" t="s">
        <v>129</v>
      </c>
      <c r="Q99" s="3" t="s">
        <v>130</v>
      </c>
      <c r="R99" s="3" t="s">
        <v>131</v>
      </c>
      <c r="S99" s="3" t="s">
        <v>132</v>
      </c>
      <c r="T99" s="3" t="s">
        <v>133</v>
      </c>
      <c r="U99" s="22"/>
      <c r="AF99" s="70">
        <v>11</v>
      </c>
      <c r="AG99" s="55">
        <v>1.454</v>
      </c>
      <c r="AO99" s="3"/>
      <c r="AP99" s="3"/>
      <c r="AQ99" s="3"/>
      <c r="AR99" s="3"/>
      <c r="AS99" s="9">
        <v>1.35</v>
      </c>
      <c r="AT99" s="3">
        <v>1</v>
      </c>
    </row>
    <row r="100" spans="1:46" ht="15">
      <c r="A100" t="s">
        <v>134</v>
      </c>
      <c r="B100" s="8">
        <f>ABS(AVERAGEA($B98:$T98)-B98)/STDEVA($B98:$T98)</f>
        <v>0.9666684189173265</v>
      </c>
      <c r="C100" s="8">
        <f>ABS(AVERAGEA($B98:$T98)-C98)/STDEVA($B98:$T98)</f>
        <v>0.7253368076235291</v>
      </c>
      <c r="D100" s="8">
        <f>ABS(AVERAGEA($B98:$T98)-D98)/STDEVA($B98:$T98)</f>
        <v>0.044732458071136884</v>
      </c>
      <c r="E100" s="8">
        <f>ABS(AVERAGEA($B98:$T98)-E98)/STDEVA($B98:$T98)</f>
        <v>0.20621663170795382</v>
      </c>
      <c r="F100" s="8"/>
      <c r="G100" s="8">
        <f aca="true" t="shared" si="25" ref="G100:O100">ABS(AVERAGEA($B98:$T98)-G98)/STDEVA($B98:$T98)</f>
        <v>0.43435216787076336</v>
      </c>
      <c r="H100" s="8">
        <f t="shared" si="25"/>
        <v>1.923048372478291</v>
      </c>
      <c r="I100" s="8">
        <f t="shared" si="25"/>
        <v>0.8203932810247029</v>
      </c>
      <c r="J100" s="8">
        <f t="shared" si="25"/>
        <v>0.1301714529870148</v>
      </c>
      <c r="K100" s="8">
        <f t="shared" si="25"/>
        <v>0.002907609774625987</v>
      </c>
      <c r="L100" s="8">
        <f t="shared" si="25"/>
        <v>0.34511091401884403</v>
      </c>
      <c r="M100" s="8">
        <f t="shared" si="25"/>
        <v>0.6112690395421256</v>
      </c>
      <c r="N100" s="8">
        <f t="shared" si="25"/>
        <v>0.5162125661409518</v>
      </c>
      <c r="O100" s="8">
        <f t="shared" si="25"/>
        <v>0.9286458295568595</v>
      </c>
      <c r="P100" s="8"/>
      <c r="Q100" s="8"/>
      <c r="R100" s="8">
        <f>ABS(AVERAGEA($B98:$T98)-R98)/STDEVA($B98:$T98)</f>
        <v>2.0503122156906826</v>
      </c>
      <c r="S100" s="8">
        <f>ABS(AVERAGEA($B98:$T98)-S98)/STDEVA($B98:$T98)</f>
        <v>1.352709532071261</v>
      </c>
      <c r="T100" s="8">
        <f>ABS(AVERAGEA($B98:$T98)-T98)/STDEVA($B98:$T98)</f>
        <v>1.4989846699638871</v>
      </c>
      <c r="AF100" s="70">
        <v>12</v>
      </c>
      <c r="AG100" s="55">
        <v>1.425</v>
      </c>
      <c r="AO100" s="3"/>
      <c r="AP100" s="3"/>
      <c r="AQ100" s="3"/>
      <c r="AR100" s="3"/>
      <c r="AS100" s="9">
        <v>1.4</v>
      </c>
      <c r="AT100" s="3">
        <v>2</v>
      </c>
    </row>
    <row r="101" spans="3:46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AF101" s="70">
        <v>13</v>
      </c>
      <c r="AG101" s="55">
        <v>1.485</v>
      </c>
      <c r="AO101" s="3"/>
      <c r="AP101" s="3"/>
      <c r="AQ101" s="3"/>
      <c r="AR101" s="3"/>
      <c r="AS101" s="9">
        <v>1.45</v>
      </c>
      <c r="AT101" s="3">
        <v>1</v>
      </c>
    </row>
    <row r="102" spans="1:46" ht="15">
      <c r="A102" t="s">
        <v>194</v>
      </c>
      <c r="C102" s="3"/>
      <c r="D102" s="3"/>
      <c r="E102" s="3">
        <f>COUNTA(B98:T98)</f>
        <v>17</v>
      </c>
      <c r="G102" s="3">
        <v>2.785</v>
      </c>
      <c r="H102" s="27" t="s">
        <v>135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AF102" s="70">
        <v>14</v>
      </c>
      <c r="AG102" s="55">
        <v>1.5</v>
      </c>
      <c r="AO102" s="3"/>
      <c r="AP102" s="3"/>
      <c r="AQ102" s="3"/>
      <c r="AR102" s="3"/>
      <c r="AS102" s="9">
        <v>1.5</v>
      </c>
      <c r="AT102" s="3">
        <v>5</v>
      </c>
    </row>
    <row r="103" spans="3:46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AF103" s="70">
        <v>15</v>
      </c>
      <c r="AG103" s="55">
        <v>1.488</v>
      </c>
      <c r="AO103" s="3"/>
      <c r="AP103" s="3"/>
      <c r="AQ103" s="3"/>
      <c r="AR103" s="3"/>
      <c r="AS103" s="9">
        <v>1.55</v>
      </c>
      <c r="AT103" s="3">
        <v>5</v>
      </c>
    </row>
    <row r="104" spans="2:46" ht="15">
      <c r="B104" s="51" t="s">
        <v>136</v>
      </c>
      <c r="C104" s="8"/>
      <c r="D104" s="8"/>
      <c r="E104" s="52">
        <f>COUNTA(B98:T98)-1</f>
        <v>16</v>
      </c>
      <c r="G104" t="s">
        <v>137</v>
      </c>
      <c r="H104" s="8"/>
      <c r="I104" s="8"/>
      <c r="J104" s="8">
        <v>2.12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AF104" s="70">
        <v>16</v>
      </c>
      <c r="AG104" s="55">
        <v>1.467</v>
      </c>
      <c r="AO104" s="3"/>
      <c r="AP104" s="3"/>
      <c r="AQ104" s="3"/>
      <c r="AR104" s="3"/>
      <c r="AS104" s="9">
        <v>1.6</v>
      </c>
      <c r="AT104" s="3">
        <v>1</v>
      </c>
    </row>
    <row r="105" spans="2:46" ht="15">
      <c r="B105" s="8"/>
      <c r="C105" s="8"/>
      <c r="D105" s="8"/>
      <c r="E105" s="8"/>
      <c r="F105" s="8"/>
      <c r="G105" s="8"/>
      <c r="H105" s="8"/>
      <c r="I105" s="8"/>
      <c r="J105" s="8"/>
      <c r="K105" s="3"/>
      <c r="L105" s="3"/>
      <c r="M105" s="3"/>
      <c r="N105" s="3"/>
      <c r="O105" s="3"/>
      <c r="P105" s="3"/>
      <c r="Q105" s="3"/>
      <c r="R105" s="3"/>
      <c r="S105" s="3"/>
      <c r="T105" s="3"/>
      <c r="AF105" s="70">
        <v>17</v>
      </c>
      <c r="AG105" s="55">
        <v>1.459</v>
      </c>
      <c r="AO105" s="3"/>
      <c r="AP105" s="3"/>
      <c r="AQ105" s="3"/>
      <c r="AR105" s="3"/>
      <c r="AS105" s="9">
        <v>1.65</v>
      </c>
      <c r="AT105" s="3">
        <v>1</v>
      </c>
    </row>
    <row r="106" spans="2:46" ht="15">
      <c r="B106" s="51" t="s">
        <v>138</v>
      </c>
      <c r="C106" s="8"/>
      <c r="D106" s="8">
        <f>(U98)</f>
        <v>1.478078431372549</v>
      </c>
      <c r="E106" s="8" t="s">
        <v>139</v>
      </c>
      <c r="F106" s="8">
        <f>(Y98)</f>
        <v>0.045076320307247356</v>
      </c>
      <c r="G106" s="8" t="s">
        <v>140</v>
      </c>
      <c r="H106" s="8"/>
      <c r="I106" s="8"/>
      <c r="J106" s="8"/>
      <c r="K106" s="3"/>
      <c r="L106" s="3"/>
      <c r="M106" s="3"/>
      <c r="N106" s="3"/>
      <c r="O106" s="3"/>
      <c r="P106" s="3"/>
      <c r="Q106" s="3"/>
      <c r="R106" s="3"/>
      <c r="S106" s="3"/>
      <c r="T106" s="3"/>
      <c r="AF106" s="70">
        <v>18</v>
      </c>
      <c r="AG106" s="55">
        <v>1.429</v>
      </c>
      <c r="AO106" s="3"/>
      <c r="AP106" s="3"/>
      <c r="AQ106" s="3"/>
      <c r="AR106" s="3"/>
      <c r="AS106" s="9">
        <v>1.7</v>
      </c>
      <c r="AT106" s="3">
        <v>0</v>
      </c>
    </row>
    <row r="107" spans="3:46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AF107" s="70">
        <v>19</v>
      </c>
      <c r="AG107" s="55">
        <v>1.432</v>
      </c>
      <c r="AO107" s="3"/>
      <c r="AP107" s="3"/>
      <c r="AQ107" s="3"/>
      <c r="AR107" s="3"/>
      <c r="AS107" s="9"/>
      <c r="AT107" s="3"/>
    </row>
    <row r="108" spans="3:33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AF108" s="70">
        <v>20</v>
      </c>
      <c r="AG108" s="55">
        <v>1.397</v>
      </c>
    </row>
    <row r="109" spans="1:33" ht="15.75">
      <c r="A109" s="60" t="s">
        <v>144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AF109" s="70">
        <v>21</v>
      </c>
      <c r="AG109" s="55">
        <v>1.446</v>
      </c>
    </row>
    <row r="110" spans="3:33" ht="15.75" thickBo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AF110" s="70">
        <v>22</v>
      </c>
      <c r="AG110" s="55">
        <v>1.441</v>
      </c>
    </row>
    <row r="111" spans="2:33" ht="15.75" thickTop="1"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1</v>
      </c>
      <c r="G111" s="2" t="s">
        <v>4</v>
      </c>
      <c r="H111" s="2" t="s">
        <v>0</v>
      </c>
      <c r="I111" s="2" t="s">
        <v>0</v>
      </c>
      <c r="J111" s="2" t="s">
        <v>5</v>
      </c>
      <c r="K111" s="2" t="s">
        <v>6</v>
      </c>
      <c r="L111" s="2" t="s">
        <v>7</v>
      </c>
      <c r="M111" s="2" t="s">
        <v>4</v>
      </c>
      <c r="N111" s="2" t="s">
        <v>8</v>
      </c>
      <c r="O111" s="2" t="s">
        <v>1</v>
      </c>
      <c r="P111" s="2" t="s">
        <v>4</v>
      </c>
      <c r="Q111" s="2" t="s">
        <v>9</v>
      </c>
      <c r="R111" s="2" t="s">
        <v>0</v>
      </c>
      <c r="S111" s="2" t="s">
        <v>10</v>
      </c>
      <c r="T111" s="2" t="s">
        <v>146</v>
      </c>
      <c r="AF111" s="70">
        <v>23</v>
      </c>
      <c r="AG111" s="55">
        <v>1.465</v>
      </c>
    </row>
    <row r="112" spans="2:33" ht="15">
      <c r="B112" s="3" t="s">
        <v>12</v>
      </c>
      <c r="C112" s="3" t="s">
        <v>13</v>
      </c>
      <c r="D112" s="3" t="s">
        <v>13</v>
      </c>
      <c r="E112" s="3" t="s">
        <v>14</v>
      </c>
      <c r="F112" s="3" t="s">
        <v>15</v>
      </c>
      <c r="G112" s="3" t="s">
        <v>16</v>
      </c>
      <c r="H112" s="3" t="s">
        <v>17</v>
      </c>
      <c r="I112" s="3" t="s">
        <v>18</v>
      </c>
      <c r="J112" s="3" t="s">
        <v>13</v>
      </c>
      <c r="K112" s="3" t="s">
        <v>19</v>
      </c>
      <c r="L112" s="3" t="s">
        <v>20</v>
      </c>
      <c r="M112" s="3" t="s">
        <v>147</v>
      </c>
      <c r="N112" s="3" t="s">
        <v>21</v>
      </c>
      <c r="O112" s="3" t="s">
        <v>22</v>
      </c>
      <c r="P112" s="3" t="s">
        <v>23</v>
      </c>
      <c r="Q112" s="3" t="s">
        <v>24</v>
      </c>
      <c r="R112" s="3" t="s">
        <v>13</v>
      </c>
      <c r="S112" s="3" t="s">
        <v>25</v>
      </c>
      <c r="T112" s="3" t="s">
        <v>13</v>
      </c>
      <c r="AF112" s="70">
        <v>24</v>
      </c>
      <c r="AG112" s="55">
        <v>1.438</v>
      </c>
    </row>
    <row r="113" spans="2:33" ht="15.75" thickBot="1">
      <c r="B113" s="6" t="s">
        <v>26</v>
      </c>
      <c r="C113" s="6" t="s">
        <v>27</v>
      </c>
      <c r="D113" s="6" t="s">
        <v>28</v>
      </c>
      <c r="E113" s="6" t="s">
        <v>29</v>
      </c>
      <c r="F113" s="6" t="s">
        <v>30</v>
      </c>
      <c r="G113" s="6" t="s">
        <v>31</v>
      </c>
      <c r="H113" s="6" t="s">
        <v>32</v>
      </c>
      <c r="I113" s="6" t="s">
        <v>33</v>
      </c>
      <c r="J113" s="6" t="s">
        <v>34</v>
      </c>
      <c r="K113" s="6" t="s">
        <v>35</v>
      </c>
      <c r="L113" s="6" t="s">
        <v>36</v>
      </c>
      <c r="M113" s="6" t="s">
        <v>37</v>
      </c>
      <c r="N113" s="6" t="s">
        <v>43</v>
      </c>
      <c r="O113" s="6" t="s">
        <v>39</v>
      </c>
      <c r="P113" s="6" t="s">
        <v>40</v>
      </c>
      <c r="Q113" s="6" t="s">
        <v>41</v>
      </c>
      <c r="R113" s="6" t="s">
        <v>42</v>
      </c>
      <c r="S113" s="6" t="s">
        <v>43</v>
      </c>
      <c r="T113" s="6" t="s">
        <v>148</v>
      </c>
      <c r="AF113" s="70">
        <v>25</v>
      </c>
      <c r="AG113" s="55">
        <v>1.471</v>
      </c>
    </row>
    <row r="114" spans="2:33" ht="15.75" thickTop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AF114" s="70">
        <v>26</v>
      </c>
      <c r="AG114" s="55">
        <v>1.454</v>
      </c>
    </row>
    <row r="115" spans="2:33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AF115" s="70">
        <v>27</v>
      </c>
      <c r="AG115" s="55">
        <v>1.506</v>
      </c>
    </row>
    <row r="116" spans="1:33" ht="15.75" thickBot="1">
      <c r="A116" t="s">
        <v>150</v>
      </c>
      <c r="B116" s="8">
        <v>1.78</v>
      </c>
      <c r="C116" s="8">
        <v>1.63</v>
      </c>
      <c r="D116" s="8">
        <v>1.64</v>
      </c>
      <c r="E116" s="8">
        <v>1.75</v>
      </c>
      <c r="F116" s="8">
        <v>1.7</v>
      </c>
      <c r="G116" s="8">
        <v>1.67</v>
      </c>
      <c r="H116" s="8">
        <v>1.76</v>
      </c>
      <c r="I116" s="8">
        <v>1.81</v>
      </c>
      <c r="J116" s="8">
        <v>1.62</v>
      </c>
      <c r="K116" s="8">
        <v>1.69</v>
      </c>
      <c r="L116" s="8">
        <v>1.52</v>
      </c>
      <c r="M116" s="8">
        <v>1.64</v>
      </c>
      <c r="N116" s="8">
        <v>1.49</v>
      </c>
      <c r="O116" s="8">
        <v>1.51</v>
      </c>
      <c r="P116" s="8">
        <v>1.77</v>
      </c>
      <c r="Q116" s="8">
        <v>1.6</v>
      </c>
      <c r="R116" s="8">
        <v>1.54</v>
      </c>
      <c r="S116" s="8"/>
      <c r="T116" s="8">
        <v>1.7</v>
      </c>
      <c r="AF116" s="70"/>
      <c r="AG116" s="71"/>
    </row>
    <row r="117" spans="1:33" ht="15.75" thickTop="1">
      <c r="A117" t="s">
        <v>159</v>
      </c>
      <c r="B117" s="8">
        <v>1.79</v>
      </c>
      <c r="C117" s="8">
        <v>1.58</v>
      </c>
      <c r="D117" s="8">
        <v>1.42</v>
      </c>
      <c r="E117" s="8">
        <v>1.77</v>
      </c>
      <c r="F117" s="8">
        <v>1.71</v>
      </c>
      <c r="G117" s="8">
        <v>1.67</v>
      </c>
      <c r="H117" s="8">
        <v>1.63</v>
      </c>
      <c r="I117" s="8">
        <v>1.78</v>
      </c>
      <c r="J117" s="8">
        <v>1.64</v>
      </c>
      <c r="K117" s="8">
        <v>1.65</v>
      </c>
      <c r="L117" s="8">
        <v>1.67</v>
      </c>
      <c r="M117" s="8">
        <v>1.52</v>
      </c>
      <c r="N117" s="8">
        <v>1.58</v>
      </c>
      <c r="O117" s="8">
        <v>1.6</v>
      </c>
      <c r="P117" s="8">
        <v>1.71</v>
      </c>
      <c r="Q117" s="8">
        <v>1.61</v>
      </c>
      <c r="R117" s="8">
        <v>1.48</v>
      </c>
      <c r="S117" s="8"/>
      <c r="T117" s="8">
        <v>1.7</v>
      </c>
      <c r="AF117" s="76" t="s">
        <v>141</v>
      </c>
      <c r="AG117" s="59">
        <f>AVERAGEA(AG89:AG115)</f>
        <v>1.4620740740740743</v>
      </c>
    </row>
    <row r="118" spans="1:33" ht="15">
      <c r="A118" t="s">
        <v>160</v>
      </c>
      <c r="B118" s="8">
        <v>1.8</v>
      </c>
      <c r="C118" s="8">
        <v>1.7</v>
      </c>
      <c r="D118" s="8">
        <v>1.52</v>
      </c>
      <c r="E118" s="8">
        <v>1.77</v>
      </c>
      <c r="F118" s="8">
        <v>1.71</v>
      </c>
      <c r="G118" s="8">
        <v>1.56</v>
      </c>
      <c r="H118" s="8">
        <v>1.7</v>
      </c>
      <c r="I118" s="8">
        <v>1.77</v>
      </c>
      <c r="J118" s="8">
        <v>1.58</v>
      </c>
      <c r="K118" s="8">
        <v>1.72</v>
      </c>
      <c r="L118" s="8">
        <v>1.43</v>
      </c>
      <c r="M118" s="8">
        <v>1.67</v>
      </c>
      <c r="N118" s="8">
        <v>1.75</v>
      </c>
      <c r="O118" s="8">
        <v>1.56</v>
      </c>
      <c r="P118" s="8">
        <v>1.73</v>
      </c>
      <c r="Q118" s="8">
        <v>1.6</v>
      </c>
      <c r="R118" s="8">
        <v>1.51</v>
      </c>
      <c r="S118" s="8"/>
      <c r="T118" s="8">
        <v>1.7</v>
      </c>
      <c r="AF118" s="19" t="s">
        <v>142</v>
      </c>
      <c r="AG118" s="71">
        <v>1.464</v>
      </c>
    </row>
    <row r="119" spans="1:33" ht="15">
      <c r="A119" t="s">
        <v>161</v>
      </c>
      <c r="B119" s="8">
        <v>1.74</v>
      </c>
      <c r="C119" s="8">
        <v>1.64</v>
      </c>
      <c r="D119" s="8">
        <v>1.49</v>
      </c>
      <c r="E119" s="8">
        <v>1.71</v>
      </c>
      <c r="F119" s="8">
        <v>1.7</v>
      </c>
      <c r="G119" s="8">
        <v>1.68</v>
      </c>
      <c r="H119" s="8">
        <v>1.72</v>
      </c>
      <c r="I119" s="8">
        <v>1.81</v>
      </c>
      <c r="J119" s="8">
        <v>1.63</v>
      </c>
      <c r="K119" s="8">
        <v>1.7</v>
      </c>
      <c r="L119" s="8">
        <v>1.65</v>
      </c>
      <c r="M119" s="8">
        <v>1.5</v>
      </c>
      <c r="N119" s="8"/>
      <c r="O119" s="8">
        <v>1.61</v>
      </c>
      <c r="P119" s="8">
        <v>1.73</v>
      </c>
      <c r="Q119" s="8">
        <v>1.6</v>
      </c>
      <c r="R119" s="8">
        <v>1.6</v>
      </c>
      <c r="S119" s="8"/>
      <c r="T119" s="8">
        <v>1.7</v>
      </c>
      <c r="AF119" s="77" t="s">
        <v>143</v>
      </c>
      <c r="AG119" s="55">
        <f>STDEVA(AG89:AG115)</f>
        <v>0.02611502062021592</v>
      </c>
    </row>
    <row r="120" spans="1:33" ht="15.75" thickBot="1">
      <c r="A120" t="s">
        <v>162</v>
      </c>
      <c r="B120" s="8">
        <v>1.78</v>
      </c>
      <c r="C120" s="8">
        <v>1.6</v>
      </c>
      <c r="D120" s="8">
        <v>1.69</v>
      </c>
      <c r="E120" s="8">
        <v>1.7</v>
      </c>
      <c r="F120" s="8">
        <v>1.72</v>
      </c>
      <c r="G120" s="8">
        <v>1.66</v>
      </c>
      <c r="H120" s="8">
        <v>1.7</v>
      </c>
      <c r="I120" s="8">
        <v>1.78</v>
      </c>
      <c r="J120" s="8">
        <v>1.6</v>
      </c>
      <c r="K120" s="8">
        <v>1.65</v>
      </c>
      <c r="L120" s="8">
        <v>1.62</v>
      </c>
      <c r="M120" s="8">
        <v>1.61</v>
      </c>
      <c r="N120" s="8"/>
      <c r="O120" s="8">
        <v>1.63</v>
      </c>
      <c r="P120" s="8">
        <v>1.71</v>
      </c>
      <c r="Q120" s="8">
        <v>1.62</v>
      </c>
      <c r="R120" s="8">
        <v>1.49</v>
      </c>
      <c r="S120" s="8"/>
      <c r="T120" s="8">
        <v>1.7</v>
      </c>
      <c r="AF120" s="78" t="s">
        <v>145</v>
      </c>
      <c r="AG120" s="62">
        <f>(AG119/AG117)*100</f>
        <v>1.7861626222155986</v>
      </c>
    </row>
    <row r="121" spans="1:20" ht="15.75" thickTop="1">
      <c r="A121" t="s">
        <v>163</v>
      </c>
      <c r="B121" s="8">
        <v>1.83</v>
      </c>
      <c r="C121" s="8">
        <v>1.61</v>
      </c>
      <c r="D121" s="8">
        <v>1.57</v>
      </c>
      <c r="E121" s="8">
        <v>1.72</v>
      </c>
      <c r="F121" s="8">
        <v>1.73</v>
      </c>
      <c r="G121" s="8">
        <v>1.67</v>
      </c>
      <c r="H121" s="8">
        <v>1.7</v>
      </c>
      <c r="I121" s="8">
        <v>1.77</v>
      </c>
      <c r="J121" s="8">
        <v>1.61</v>
      </c>
      <c r="K121" s="8">
        <v>1.68</v>
      </c>
      <c r="L121" s="8">
        <v>1.66</v>
      </c>
      <c r="M121" s="8">
        <v>1.57</v>
      </c>
      <c r="N121" s="8"/>
      <c r="O121" s="8">
        <v>1.59</v>
      </c>
      <c r="P121" s="8">
        <v>1.76</v>
      </c>
      <c r="Q121" s="8">
        <v>1.62</v>
      </c>
      <c r="R121" s="8">
        <v>1.49</v>
      </c>
      <c r="S121" s="8"/>
      <c r="T121" s="8">
        <v>1.7</v>
      </c>
    </row>
    <row r="123" spans="1:20" ht="15">
      <c r="A123" t="s">
        <v>164</v>
      </c>
      <c r="B123" s="8">
        <f aca="true" t="shared" si="26" ref="B123:M123">AVERAGEA(B116,B119)</f>
        <v>1.76</v>
      </c>
      <c r="C123" s="8">
        <f t="shared" si="26"/>
        <v>1.6349999999999998</v>
      </c>
      <c r="D123" s="8">
        <f t="shared" si="26"/>
        <v>1.565</v>
      </c>
      <c r="E123" s="8">
        <f t="shared" si="26"/>
        <v>1.73</v>
      </c>
      <c r="F123" s="8">
        <f t="shared" si="26"/>
        <v>1.7</v>
      </c>
      <c r="G123" s="8">
        <f t="shared" si="26"/>
        <v>1.6749999999999998</v>
      </c>
      <c r="H123" s="8">
        <f t="shared" si="26"/>
        <v>1.74</v>
      </c>
      <c r="I123" s="8">
        <f t="shared" si="26"/>
        <v>1.81</v>
      </c>
      <c r="J123" s="8">
        <f t="shared" si="26"/>
        <v>1.625</v>
      </c>
      <c r="K123" s="8">
        <f t="shared" si="26"/>
        <v>1.6949999999999998</v>
      </c>
      <c r="L123" s="8">
        <f t="shared" si="26"/>
        <v>1.585</v>
      </c>
      <c r="M123" s="8">
        <f t="shared" si="26"/>
        <v>1.5699999999999998</v>
      </c>
      <c r="N123" s="8">
        <f>AVERAGEA(N116)</f>
        <v>1.49</v>
      </c>
      <c r="O123" s="8">
        <f aca="true" t="shared" si="27" ref="O123:R125">AVERAGEA(O116,O119)</f>
        <v>1.56</v>
      </c>
      <c r="P123" s="8">
        <f t="shared" si="27"/>
        <v>1.75</v>
      </c>
      <c r="Q123" s="8">
        <f t="shared" si="27"/>
        <v>1.6</v>
      </c>
      <c r="R123" s="8">
        <f t="shared" si="27"/>
        <v>1.57</v>
      </c>
      <c r="S123" s="8"/>
      <c r="T123" s="8">
        <f>AVERAGEA(T116,T119)</f>
        <v>1.7</v>
      </c>
    </row>
    <row r="124" spans="1:30" ht="15">
      <c r="A124" t="s">
        <v>165</v>
      </c>
      <c r="B124" s="8">
        <f aca="true" t="shared" si="28" ref="B124:M124">AVERAGEA(B117,B120)</f>
        <v>1.7850000000000001</v>
      </c>
      <c r="C124" s="8">
        <f t="shared" si="28"/>
        <v>1.59</v>
      </c>
      <c r="D124" s="8">
        <f t="shared" si="28"/>
        <v>1.555</v>
      </c>
      <c r="E124" s="8">
        <f t="shared" si="28"/>
        <v>1.7349999999999999</v>
      </c>
      <c r="F124" s="8">
        <f t="shared" si="28"/>
        <v>1.7149999999999999</v>
      </c>
      <c r="G124" s="8">
        <f t="shared" si="28"/>
        <v>1.665</v>
      </c>
      <c r="H124" s="8">
        <f t="shared" si="28"/>
        <v>1.665</v>
      </c>
      <c r="I124" s="8">
        <f t="shared" si="28"/>
        <v>1.78</v>
      </c>
      <c r="J124" s="8">
        <f t="shared" si="28"/>
        <v>1.62</v>
      </c>
      <c r="K124" s="8">
        <f t="shared" si="28"/>
        <v>1.65</v>
      </c>
      <c r="L124" s="8">
        <f t="shared" si="28"/>
        <v>1.645</v>
      </c>
      <c r="M124" s="8">
        <f t="shared" si="28"/>
        <v>1.565</v>
      </c>
      <c r="N124" s="8">
        <f>AVERAGEA(N117)</f>
        <v>1.58</v>
      </c>
      <c r="O124" s="8">
        <f t="shared" si="27"/>
        <v>1.615</v>
      </c>
      <c r="P124" s="8">
        <f t="shared" si="27"/>
        <v>1.71</v>
      </c>
      <c r="Q124" s="8">
        <f t="shared" si="27"/>
        <v>1.6150000000000002</v>
      </c>
      <c r="R124" s="8">
        <f t="shared" si="27"/>
        <v>1.4849999999999999</v>
      </c>
      <c r="S124" s="8"/>
      <c r="T124" s="8">
        <f>AVERAGEA(T117,T120)</f>
        <v>1.7</v>
      </c>
      <c r="AC124" t="s">
        <v>189</v>
      </c>
      <c r="AD124" t="s">
        <v>221</v>
      </c>
    </row>
    <row r="125" spans="1:30" ht="15.75" thickBot="1">
      <c r="A125" t="s">
        <v>166</v>
      </c>
      <c r="B125" s="8">
        <f aca="true" t="shared" si="29" ref="B125:M125">AVERAGEA(B118,B121)</f>
        <v>1.815</v>
      </c>
      <c r="C125" s="8">
        <f t="shared" si="29"/>
        <v>1.655</v>
      </c>
      <c r="D125" s="8">
        <f t="shared" si="29"/>
        <v>1.545</v>
      </c>
      <c r="E125" s="8">
        <f t="shared" si="29"/>
        <v>1.745</v>
      </c>
      <c r="F125" s="8">
        <f t="shared" si="29"/>
        <v>1.72</v>
      </c>
      <c r="G125" s="8">
        <f t="shared" si="29"/>
        <v>1.615</v>
      </c>
      <c r="H125" s="8">
        <f t="shared" si="29"/>
        <v>1.7</v>
      </c>
      <c r="I125" s="8">
        <f t="shared" si="29"/>
        <v>1.77</v>
      </c>
      <c r="J125" s="8">
        <f t="shared" si="29"/>
        <v>1.5950000000000002</v>
      </c>
      <c r="K125" s="8">
        <f t="shared" si="29"/>
        <v>1.7</v>
      </c>
      <c r="L125" s="8">
        <f t="shared" si="29"/>
        <v>1.545</v>
      </c>
      <c r="M125" s="8">
        <f t="shared" si="29"/>
        <v>1.62</v>
      </c>
      <c r="N125" s="8">
        <f>AVERAGEA(N118)</f>
        <v>1.75</v>
      </c>
      <c r="O125" s="8">
        <f t="shared" si="27"/>
        <v>1.5750000000000002</v>
      </c>
      <c r="P125" s="8">
        <f t="shared" si="27"/>
        <v>1.745</v>
      </c>
      <c r="Q125" s="8">
        <f t="shared" si="27"/>
        <v>1.61</v>
      </c>
      <c r="R125" s="8">
        <f t="shared" si="27"/>
        <v>1.5</v>
      </c>
      <c r="S125" s="8"/>
      <c r="T125" s="8">
        <f>AVERAGEA(T118,T121)</f>
        <v>1.7</v>
      </c>
      <c r="AD125" t="s">
        <v>190</v>
      </c>
    </row>
    <row r="126" spans="1:36" ht="15.75" thickTop="1">
      <c r="A126" t="s">
        <v>164</v>
      </c>
      <c r="B126" s="8">
        <f aca="true" t="shared" si="30" ref="B126:M126">AVERAGEA(B116,B119)</f>
        <v>1.76</v>
      </c>
      <c r="C126" s="8">
        <f t="shared" si="30"/>
        <v>1.6349999999999998</v>
      </c>
      <c r="D126" s="8">
        <f t="shared" si="30"/>
        <v>1.565</v>
      </c>
      <c r="E126" s="8">
        <f t="shared" si="30"/>
        <v>1.73</v>
      </c>
      <c r="F126" s="8">
        <f t="shared" si="30"/>
        <v>1.7</v>
      </c>
      <c r="G126" s="8">
        <f t="shared" si="30"/>
        <v>1.6749999999999998</v>
      </c>
      <c r="H126" s="8">
        <f t="shared" si="30"/>
        <v>1.74</v>
      </c>
      <c r="I126" s="8">
        <f t="shared" si="30"/>
        <v>1.81</v>
      </c>
      <c r="J126" s="8">
        <f t="shared" si="30"/>
        <v>1.625</v>
      </c>
      <c r="K126" s="8">
        <f t="shared" si="30"/>
        <v>1.6949999999999998</v>
      </c>
      <c r="L126" s="8">
        <f t="shared" si="30"/>
        <v>1.585</v>
      </c>
      <c r="M126" s="8">
        <f t="shared" si="30"/>
        <v>1.5699999999999998</v>
      </c>
      <c r="O126" s="8">
        <f aca="true" t="shared" si="31" ref="O126:R128">AVERAGEA(O116,O119)</f>
        <v>1.56</v>
      </c>
      <c r="P126" s="8">
        <f t="shared" si="31"/>
        <v>1.75</v>
      </c>
      <c r="Q126" s="8">
        <f t="shared" si="31"/>
        <v>1.6</v>
      </c>
      <c r="R126" s="8">
        <f t="shared" si="31"/>
        <v>1.57</v>
      </c>
      <c r="T126" s="8">
        <f>AVERAGEA(T116,T119)</f>
        <v>1.7</v>
      </c>
      <c r="AD126" s="35"/>
      <c r="AE126" s="37"/>
      <c r="AF126" s="37"/>
      <c r="AG126" s="37"/>
      <c r="AH126" s="37"/>
      <c r="AI126" s="37"/>
      <c r="AJ126" s="38"/>
    </row>
    <row r="127" spans="1:36" ht="15">
      <c r="A127" t="s">
        <v>165</v>
      </c>
      <c r="B127" s="8">
        <f aca="true" t="shared" si="32" ref="B127:M127">AVERAGEA(B117,B120)</f>
        <v>1.7850000000000001</v>
      </c>
      <c r="C127" s="8">
        <f t="shared" si="32"/>
        <v>1.59</v>
      </c>
      <c r="D127" s="8">
        <f t="shared" si="32"/>
        <v>1.555</v>
      </c>
      <c r="E127" s="8">
        <f t="shared" si="32"/>
        <v>1.7349999999999999</v>
      </c>
      <c r="F127" s="8">
        <f t="shared" si="32"/>
        <v>1.7149999999999999</v>
      </c>
      <c r="G127" s="8">
        <f t="shared" si="32"/>
        <v>1.665</v>
      </c>
      <c r="H127" s="8">
        <f t="shared" si="32"/>
        <v>1.665</v>
      </c>
      <c r="I127" s="8">
        <f t="shared" si="32"/>
        <v>1.78</v>
      </c>
      <c r="J127" s="8">
        <f t="shared" si="32"/>
        <v>1.62</v>
      </c>
      <c r="K127" s="8">
        <f t="shared" si="32"/>
        <v>1.65</v>
      </c>
      <c r="L127" s="8">
        <f t="shared" si="32"/>
        <v>1.645</v>
      </c>
      <c r="M127" s="8">
        <f t="shared" si="32"/>
        <v>1.565</v>
      </c>
      <c r="O127" s="8">
        <f t="shared" si="31"/>
        <v>1.615</v>
      </c>
      <c r="P127" s="8">
        <f t="shared" si="31"/>
        <v>1.71</v>
      </c>
      <c r="Q127" s="8">
        <f t="shared" si="31"/>
        <v>1.6150000000000002</v>
      </c>
      <c r="R127" s="8">
        <f t="shared" si="31"/>
        <v>1.4849999999999999</v>
      </c>
      <c r="T127" s="8">
        <f>AVERAGEA(T117,T120)</f>
        <v>1.7</v>
      </c>
      <c r="AD127" s="39" t="s">
        <v>101</v>
      </c>
      <c r="AE127" s="41" t="s">
        <v>106</v>
      </c>
      <c r="AF127" s="41" t="s">
        <v>107</v>
      </c>
      <c r="AG127" s="41" t="s">
        <v>108</v>
      </c>
      <c r="AH127" s="41" t="s">
        <v>109</v>
      </c>
      <c r="AI127" s="41" t="s">
        <v>154</v>
      </c>
      <c r="AJ127" s="42" t="s">
        <v>156</v>
      </c>
    </row>
    <row r="128" spans="1:36" ht="15.75" thickBot="1">
      <c r="A128" t="s">
        <v>166</v>
      </c>
      <c r="B128" s="8">
        <f aca="true" t="shared" si="33" ref="B128:M128">AVERAGEA(B118,B121)</f>
        <v>1.815</v>
      </c>
      <c r="C128" s="8">
        <f t="shared" si="33"/>
        <v>1.655</v>
      </c>
      <c r="D128" s="8">
        <f t="shared" si="33"/>
        <v>1.545</v>
      </c>
      <c r="E128" s="8">
        <f t="shared" si="33"/>
        <v>1.745</v>
      </c>
      <c r="F128" s="8">
        <f t="shared" si="33"/>
        <v>1.72</v>
      </c>
      <c r="G128" s="8">
        <f t="shared" si="33"/>
        <v>1.615</v>
      </c>
      <c r="H128" s="8">
        <f t="shared" si="33"/>
        <v>1.7</v>
      </c>
      <c r="I128" s="8">
        <f t="shared" si="33"/>
        <v>1.77</v>
      </c>
      <c r="J128" s="8">
        <f t="shared" si="33"/>
        <v>1.5950000000000002</v>
      </c>
      <c r="K128" s="8">
        <f t="shared" si="33"/>
        <v>1.7</v>
      </c>
      <c r="L128" s="8">
        <f t="shared" si="33"/>
        <v>1.545</v>
      </c>
      <c r="M128" s="8">
        <f t="shared" si="33"/>
        <v>1.62</v>
      </c>
      <c r="O128" s="8">
        <f t="shared" si="31"/>
        <v>1.5750000000000002</v>
      </c>
      <c r="P128" s="8">
        <f t="shared" si="31"/>
        <v>1.745</v>
      </c>
      <c r="Q128" s="8">
        <f t="shared" si="31"/>
        <v>1.61</v>
      </c>
      <c r="R128" s="8">
        <f t="shared" si="31"/>
        <v>1.5</v>
      </c>
      <c r="T128" s="8">
        <f>AVERAGEA(T118,T121)</f>
        <v>1.7</v>
      </c>
      <c r="AD128" s="43"/>
      <c r="AE128" s="45"/>
      <c r="AF128" s="45"/>
      <c r="AG128" s="45"/>
      <c r="AH128" s="45"/>
      <c r="AI128" s="45"/>
      <c r="AJ128" s="46"/>
    </row>
    <row r="129" spans="2:36" ht="15.75" thickTop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AD129" s="48"/>
      <c r="AE129" s="4"/>
      <c r="AF129" s="8"/>
      <c r="AG129" s="8"/>
      <c r="AH129" s="8"/>
      <c r="AI129" s="3"/>
      <c r="AJ129" s="55"/>
    </row>
    <row r="130" spans="1:36" ht="15">
      <c r="A130" t="s">
        <v>167</v>
      </c>
      <c r="B130" s="8">
        <f aca="true" t="shared" si="34" ref="B130:R130">AVERAGEA(B123:B125)</f>
        <v>1.7866666666666664</v>
      </c>
      <c r="C130" s="8">
        <f t="shared" si="34"/>
        <v>1.6266666666666667</v>
      </c>
      <c r="D130" s="8">
        <f t="shared" si="34"/>
        <v>1.555</v>
      </c>
      <c r="E130" s="8">
        <f t="shared" si="34"/>
        <v>1.7366666666666666</v>
      </c>
      <c r="F130" s="8">
        <f t="shared" si="34"/>
        <v>1.7116666666666667</v>
      </c>
      <c r="G130" s="8">
        <f t="shared" si="34"/>
        <v>1.6516666666666666</v>
      </c>
      <c r="H130" s="8">
        <f t="shared" si="34"/>
        <v>1.7016666666666669</v>
      </c>
      <c r="I130" s="8">
        <f t="shared" si="34"/>
        <v>1.7866666666666664</v>
      </c>
      <c r="J130" s="8">
        <f t="shared" si="34"/>
        <v>1.6133333333333333</v>
      </c>
      <c r="K130" s="8">
        <f t="shared" si="34"/>
        <v>1.6816666666666666</v>
      </c>
      <c r="L130" s="8">
        <f t="shared" si="34"/>
        <v>1.5916666666666668</v>
      </c>
      <c r="M130" s="8">
        <f t="shared" si="34"/>
        <v>1.585</v>
      </c>
      <c r="N130" s="8">
        <f t="shared" si="34"/>
        <v>1.6066666666666667</v>
      </c>
      <c r="O130" s="8">
        <f t="shared" si="34"/>
        <v>1.5833333333333333</v>
      </c>
      <c r="P130" s="8">
        <f t="shared" si="34"/>
        <v>1.735</v>
      </c>
      <c r="Q130" s="8">
        <f t="shared" si="34"/>
        <v>1.6083333333333334</v>
      </c>
      <c r="R130" s="8">
        <f t="shared" si="34"/>
        <v>1.5183333333333333</v>
      </c>
      <c r="S130" s="8"/>
      <c r="T130" s="8">
        <f>AVERAGEA(T123:T125)</f>
        <v>1.7</v>
      </c>
      <c r="AD130" s="48">
        <v>1</v>
      </c>
      <c r="AE130" s="9">
        <v>1.11</v>
      </c>
      <c r="AF130" s="9">
        <v>1.36</v>
      </c>
      <c r="AG130" s="9">
        <v>1.23</v>
      </c>
      <c r="AH130" s="9">
        <v>1.45</v>
      </c>
      <c r="AI130" s="9">
        <v>1.58</v>
      </c>
      <c r="AJ130" s="50">
        <v>1.14</v>
      </c>
    </row>
    <row r="131" spans="1:36" ht="15.75">
      <c r="A131" s="26" t="s">
        <v>168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" t="s">
        <v>169</v>
      </c>
      <c r="AD131" s="48">
        <v>2</v>
      </c>
      <c r="AE131" s="9">
        <v>1.19</v>
      </c>
      <c r="AF131" s="9">
        <v>1.25</v>
      </c>
      <c r="AG131" s="9">
        <v>1.29</v>
      </c>
      <c r="AH131" s="9">
        <v>1.36</v>
      </c>
      <c r="AI131" s="9">
        <v>1.54</v>
      </c>
      <c r="AJ131" s="50">
        <v>1.13</v>
      </c>
    </row>
    <row r="132" spans="1:36" ht="15">
      <c r="A132" t="s">
        <v>169</v>
      </c>
      <c r="B132">
        <v>0.003033333333333333</v>
      </c>
      <c r="C132">
        <v>0.004433333333333333</v>
      </c>
      <c r="D132">
        <v>0.0004</v>
      </c>
      <c r="E132">
        <v>0.00023333333333333333</v>
      </c>
      <c r="F132">
        <v>0.0004333333333333333</v>
      </c>
      <c r="G132">
        <v>0.0041333333333333335</v>
      </c>
      <c r="H132">
        <v>0.005633333333333333</v>
      </c>
      <c r="I132">
        <v>0.0017333333333333333</v>
      </c>
      <c r="J132">
        <v>0.0010333333333333334</v>
      </c>
      <c r="K132">
        <v>0.003033333333333333</v>
      </c>
      <c r="L132">
        <v>0.010133333333333333</v>
      </c>
      <c r="M132">
        <v>0.0037</v>
      </c>
      <c r="O132">
        <v>0.0032333333333333333</v>
      </c>
      <c r="P132">
        <v>0.0019</v>
      </c>
      <c r="Q132">
        <v>0.00023333333333333333</v>
      </c>
      <c r="R132">
        <v>0.008233333333333334</v>
      </c>
      <c r="T132">
        <v>7.052966104933725E-38</v>
      </c>
      <c r="U132">
        <f>SUM(B132:T132)</f>
        <v>0.051533333333333334</v>
      </c>
      <c r="AD132" s="48">
        <v>3</v>
      </c>
      <c r="AE132" s="9">
        <v>1.06</v>
      </c>
      <c r="AF132" s="9">
        <v>1.24</v>
      </c>
      <c r="AG132" s="9">
        <v>1.23</v>
      </c>
      <c r="AH132" s="9">
        <v>1.41</v>
      </c>
      <c r="AI132" s="9">
        <v>1.54</v>
      </c>
      <c r="AJ132" s="50">
        <v>1.14</v>
      </c>
    </row>
    <row r="133" spans="1:36" ht="16.5" thickBot="1">
      <c r="A133" s="26" t="s">
        <v>170</v>
      </c>
      <c r="N133">
        <v>0.06973333333333333</v>
      </c>
      <c r="U133" s="7" t="s">
        <v>171</v>
      </c>
      <c r="AD133" s="48"/>
      <c r="AE133" s="8"/>
      <c r="AF133" s="8"/>
      <c r="AG133" s="8"/>
      <c r="AH133" s="8"/>
      <c r="AI133" s="3"/>
      <c r="AJ133" s="55"/>
    </row>
    <row r="134" spans="1:36" ht="15.75" thickTop="1">
      <c r="A134" t="s">
        <v>171</v>
      </c>
      <c r="B134">
        <v>0.0013</v>
      </c>
      <c r="C134">
        <v>0.0043</v>
      </c>
      <c r="D134">
        <v>0.04895</v>
      </c>
      <c r="E134">
        <v>0.0045</v>
      </c>
      <c r="F134">
        <v>0.00025</v>
      </c>
      <c r="G134">
        <v>0.00615</v>
      </c>
      <c r="H134">
        <v>0.00325</v>
      </c>
      <c r="I134">
        <v>0</v>
      </c>
      <c r="J134">
        <v>0.0013</v>
      </c>
      <c r="K134">
        <v>0.00085</v>
      </c>
      <c r="L134">
        <v>0.03615</v>
      </c>
      <c r="M134">
        <v>0.01885</v>
      </c>
      <c r="N134">
        <v>0</v>
      </c>
      <c r="O134">
        <v>0.0059</v>
      </c>
      <c r="P134">
        <v>0.00125</v>
      </c>
      <c r="Q134">
        <v>0.00025</v>
      </c>
      <c r="R134">
        <v>0.00205</v>
      </c>
      <c r="T134">
        <v>0</v>
      </c>
      <c r="U134">
        <f>SUM(B134:T134)</f>
        <v>0.13529999999999998</v>
      </c>
      <c r="AD134" s="56" t="s">
        <v>141</v>
      </c>
      <c r="AE134" s="58">
        <f aca="true" t="shared" si="35" ref="AE134:AJ134">AVERAGEA(AE130:AE132)</f>
        <v>1.1199999999999999</v>
      </c>
      <c r="AF134" s="58">
        <f t="shared" si="35"/>
        <v>1.2833333333333334</v>
      </c>
      <c r="AG134" s="58">
        <f t="shared" si="35"/>
        <v>1.25</v>
      </c>
      <c r="AH134" s="58">
        <f t="shared" si="35"/>
        <v>1.4066666666666665</v>
      </c>
      <c r="AI134" s="58">
        <f t="shared" si="35"/>
        <v>1.5533333333333335</v>
      </c>
      <c r="AJ134" s="59">
        <f t="shared" si="35"/>
        <v>1.1366666666666665</v>
      </c>
    </row>
    <row r="135" spans="1:36" ht="15.75">
      <c r="A135" t="s">
        <v>172</v>
      </c>
      <c r="B135">
        <v>3</v>
      </c>
      <c r="C135">
        <v>3</v>
      </c>
      <c r="D135">
        <v>3</v>
      </c>
      <c r="E135">
        <v>3</v>
      </c>
      <c r="F135">
        <v>3</v>
      </c>
      <c r="G135">
        <v>3</v>
      </c>
      <c r="H135">
        <v>3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3</v>
      </c>
      <c r="O135">
        <v>3</v>
      </c>
      <c r="P135">
        <v>3</v>
      </c>
      <c r="Q135">
        <v>3</v>
      </c>
      <c r="R135">
        <v>3</v>
      </c>
      <c r="T135">
        <v>3</v>
      </c>
      <c r="U135" s="7" t="s">
        <v>173</v>
      </c>
      <c r="AD135" s="19" t="s">
        <v>142</v>
      </c>
      <c r="AE135" s="8">
        <v>1.11</v>
      </c>
      <c r="AF135" s="8">
        <v>1.25</v>
      </c>
      <c r="AG135" s="8">
        <v>1.23</v>
      </c>
      <c r="AH135" s="8">
        <v>1.41</v>
      </c>
      <c r="AI135" s="8">
        <v>1.54</v>
      </c>
      <c r="AJ135" s="55">
        <v>1.14</v>
      </c>
    </row>
    <row r="136" spans="1:36" ht="15">
      <c r="A136" s="26" t="s">
        <v>173</v>
      </c>
      <c r="B136">
        <f aca="true" t="shared" si="36" ref="B136:R136">(B135-1)</f>
        <v>2</v>
      </c>
      <c r="C136">
        <f t="shared" si="36"/>
        <v>2</v>
      </c>
      <c r="D136">
        <f t="shared" si="36"/>
        <v>2</v>
      </c>
      <c r="E136">
        <f t="shared" si="36"/>
        <v>2</v>
      </c>
      <c r="F136">
        <f t="shared" si="36"/>
        <v>2</v>
      </c>
      <c r="G136">
        <f t="shared" si="36"/>
        <v>2</v>
      </c>
      <c r="H136">
        <f t="shared" si="36"/>
        <v>2</v>
      </c>
      <c r="I136">
        <f t="shared" si="36"/>
        <v>2</v>
      </c>
      <c r="J136">
        <f t="shared" si="36"/>
        <v>2</v>
      </c>
      <c r="K136">
        <f t="shared" si="36"/>
        <v>2</v>
      </c>
      <c r="L136">
        <f t="shared" si="36"/>
        <v>2</v>
      </c>
      <c r="M136">
        <f t="shared" si="36"/>
        <v>2</v>
      </c>
      <c r="N136">
        <f t="shared" si="36"/>
        <v>2</v>
      </c>
      <c r="O136">
        <f t="shared" si="36"/>
        <v>2</v>
      </c>
      <c r="P136">
        <f t="shared" si="36"/>
        <v>2</v>
      </c>
      <c r="Q136">
        <f t="shared" si="36"/>
        <v>2</v>
      </c>
      <c r="R136">
        <f t="shared" si="36"/>
        <v>2</v>
      </c>
      <c r="T136">
        <f>(T135-1)</f>
        <v>2</v>
      </c>
      <c r="U136" s="3">
        <f>SUM(B136:T136)</f>
        <v>36</v>
      </c>
      <c r="AD136" s="19" t="s">
        <v>143</v>
      </c>
      <c r="AE136" s="8">
        <f aca="true" t="shared" si="37" ref="AE136:AJ136">STDEVA(AE130:AE132)</f>
        <v>0.06557438524302317</v>
      </c>
      <c r="AF136" s="8">
        <f t="shared" si="37"/>
        <v>0.06658328118479193</v>
      </c>
      <c r="AG136" s="8">
        <f t="shared" si="37"/>
        <v>0.034641016151377574</v>
      </c>
      <c r="AH136" s="8">
        <f t="shared" si="37"/>
        <v>0.04509249752823385</v>
      </c>
      <c r="AI136" s="8">
        <f t="shared" si="37"/>
        <v>0.02309401076758505</v>
      </c>
      <c r="AJ136" s="55">
        <f t="shared" si="37"/>
        <v>0.005773502691896263</v>
      </c>
    </row>
    <row r="137" spans="1:36" ht="16.5" thickBot="1">
      <c r="A137" s="26"/>
      <c r="U137" s="7" t="s">
        <v>174</v>
      </c>
      <c r="AD137" s="31" t="s">
        <v>145</v>
      </c>
      <c r="AE137" s="61">
        <f aca="true" t="shared" si="38" ref="AE137:AJ137">(AE136/AE134*100)</f>
        <v>5.854855825269927</v>
      </c>
      <c r="AF137" s="61">
        <f t="shared" si="38"/>
        <v>5.1883076247889806</v>
      </c>
      <c r="AG137" s="61">
        <f t="shared" si="38"/>
        <v>2.771281292110206</v>
      </c>
      <c r="AH137" s="61">
        <f t="shared" si="38"/>
        <v>3.2056277863673355</v>
      </c>
      <c r="AI137" s="61">
        <f t="shared" si="38"/>
        <v>1.486738890617063</v>
      </c>
      <c r="AJ137" s="62">
        <f t="shared" si="38"/>
        <v>0.5079327881433664</v>
      </c>
    </row>
    <row r="138" spans="1:21" ht="15.75" thickTop="1">
      <c r="A138" s="26" t="s">
        <v>174</v>
      </c>
      <c r="B138">
        <v>3</v>
      </c>
      <c r="C138">
        <v>3</v>
      </c>
      <c r="D138">
        <v>3</v>
      </c>
      <c r="E138">
        <v>3</v>
      </c>
      <c r="F138">
        <v>3</v>
      </c>
      <c r="G138">
        <v>3</v>
      </c>
      <c r="H138">
        <v>3</v>
      </c>
      <c r="I138">
        <v>3</v>
      </c>
      <c r="J138">
        <v>3</v>
      </c>
      <c r="K138">
        <v>3</v>
      </c>
      <c r="L138">
        <v>3</v>
      </c>
      <c r="M138">
        <v>3</v>
      </c>
      <c r="N138">
        <v>0</v>
      </c>
      <c r="O138">
        <v>3</v>
      </c>
      <c r="P138">
        <v>3</v>
      </c>
      <c r="Q138">
        <v>3</v>
      </c>
      <c r="R138">
        <v>3</v>
      </c>
      <c r="T138">
        <v>3</v>
      </c>
      <c r="U138" s="3">
        <f>SUM(B138:T138)</f>
        <v>51</v>
      </c>
    </row>
    <row r="139" spans="1:21" ht="15">
      <c r="A139" s="26"/>
      <c r="U139" s="3" t="s">
        <v>175</v>
      </c>
    </row>
    <row r="140" spans="1:21" ht="15">
      <c r="A140" t="s">
        <v>175</v>
      </c>
      <c r="U140">
        <f>(U132/U136)</f>
        <v>0.0014314814814814815</v>
      </c>
    </row>
    <row r="141" ht="15">
      <c r="U141" s="3" t="s">
        <v>178</v>
      </c>
    </row>
    <row r="142" spans="1:21" ht="15">
      <c r="A142" t="s">
        <v>178</v>
      </c>
      <c r="U142">
        <f>(U134/U138)</f>
        <v>0.002652941176470588</v>
      </c>
    </row>
    <row r="144" spans="2:9" ht="15.75">
      <c r="B144" s="66" t="s">
        <v>181</v>
      </c>
      <c r="C144" s="67"/>
      <c r="D144" s="68" t="s">
        <v>182</v>
      </c>
      <c r="E144" s="67"/>
      <c r="F144" s="68" t="s">
        <v>183</v>
      </c>
      <c r="G144" s="67"/>
      <c r="H144" s="68" t="s">
        <v>184</v>
      </c>
      <c r="I144" s="69"/>
    </row>
    <row r="145" spans="2:9" ht="15">
      <c r="B145" s="72" t="s">
        <v>185</v>
      </c>
      <c r="C145" s="54"/>
      <c r="D145">
        <f>(U132)</f>
        <v>0.051533333333333334</v>
      </c>
      <c r="E145" s="54"/>
      <c r="F145">
        <f>(U136)</f>
        <v>36</v>
      </c>
      <c r="G145" s="54"/>
      <c r="H145">
        <f>(U140)</f>
        <v>0.0014314814814814815</v>
      </c>
      <c r="I145" s="54"/>
    </row>
    <row r="146" spans="2:9" ht="15">
      <c r="B146" s="73" t="s">
        <v>186</v>
      </c>
      <c r="C146" s="74"/>
      <c r="D146" s="75">
        <f>(U134)</f>
        <v>0.13529999999999998</v>
      </c>
      <c r="E146" s="74"/>
      <c r="F146" s="75">
        <f>(U138)</f>
        <v>51</v>
      </c>
      <c r="G146" s="74"/>
      <c r="H146" s="75">
        <f>(U142)</f>
        <v>0.002652941176470588</v>
      </c>
      <c r="I146" s="74"/>
    </row>
    <row r="163" spans="1:9" ht="15.75">
      <c r="A163" s="60" t="s">
        <v>222</v>
      </c>
      <c r="I163" s="60" t="s">
        <v>223</v>
      </c>
    </row>
    <row r="164" spans="1:9" ht="15.75">
      <c r="A164" s="60" t="s">
        <v>195</v>
      </c>
      <c r="I164" s="60" t="s">
        <v>196</v>
      </c>
    </row>
    <row r="165" ht="15.75" thickBot="1"/>
    <row r="166" spans="1:10" ht="15.75" thickTop="1">
      <c r="A166" s="57"/>
      <c r="B166" s="79" t="s">
        <v>197</v>
      </c>
      <c r="I166" s="57"/>
      <c r="J166" s="79" t="s">
        <v>197</v>
      </c>
    </row>
    <row r="167" spans="2:10" ht="15">
      <c r="B167" s="28" t="s">
        <v>198</v>
      </c>
      <c r="J167" s="28" t="s">
        <v>198</v>
      </c>
    </row>
    <row r="168" spans="1:10" ht="15.75" thickBot="1">
      <c r="A168" s="32"/>
      <c r="B168" s="80" t="s">
        <v>199</v>
      </c>
      <c r="I168" s="32"/>
      <c r="J168" s="80" t="s">
        <v>200</v>
      </c>
    </row>
    <row r="169" ht="15.75" thickTop="1"/>
    <row r="170" spans="1:10" ht="15">
      <c r="A170">
        <v>1</v>
      </c>
      <c r="B170" s="81">
        <v>1.454</v>
      </c>
      <c r="I170">
        <v>1</v>
      </c>
      <c r="J170" s="81">
        <v>1.531</v>
      </c>
    </row>
    <row r="171" spans="1:10" ht="15">
      <c r="A171">
        <v>2</v>
      </c>
      <c r="B171" s="81">
        <v>1.495</v>
      </c>
      <c r="I171">
        <v>2</v>
      </c>
      <c r="J171" s="81">
        <v>1.492</v>
      </c>
    </row>
    <row r="172" spans="1:10" ht="15">
      <c r="A172">
        <v>3</v>
      </c>
      <c r="B172" s="81">
        <v>1.479</v>
      </c>
      <c r="I172">
        <v>3</v>
      </c>
      <c r="J172" s="81">
        <v>1.455</v>
      </c>
    </row>
    <row r="173" spans="1:10" ht="15">
      <c r="A173">
        <v>4</v>
      </c>
      <c r="B173" s="81">
        <v>1.464</v>
      </c>
      <c r="I173">
        <v>4</v>
      </c>
      <c r="J173" s="81">
        <v>1.499</v>
      </c>
    </row>
    <row r="174" spans="1:10" ht="15">
      <c r="A174">
        <v>5</v>
      </c>
      <c r="B174" s="81">
        <v>1.47</v>
      </c>
      <c r="I174">
        <v>5</v>
      </c>
      <c r="J174" s="81">
        <v>1.485</v>
      </c>
    </row>
    <row r="175" spans="1:10" ht="15">
      <c r="A175">
        <v>6</v>
      </c>
      <c r="B175" s="81">
        <v>1.489</v>
      </c>
      <c r="I175">
        <v>6</v>
      </c>
      <c r="J175" s="81">
        <v>1.442</v>
      </c>
    </row>
    <row r="176" spans="1:10" ht="15">
      <c r="A176">
        <v>7</v>
      </c>
      <c r="B176" s="81">
        <v>1.458</v>
      </c>
      <c r="I176">
        <v>7</v>
      </c>
      <c r="J176" s="81">
        <v>1.422</v>
      </c>
    </row>
    <row r="177" spans="1:10" ht="15">
      <c r="A177">
        <v>8</v>
      </c>
      <c r="B177" s="81">
        <v>1.444</v>
      </c>
      <c r="I177">
        <v>8</v>
      </c>
      <c r="J177" s="81">
        <v>1.469</v>
      </c>
    </row>
    <row r="178" spans="1:10" ht="15">
      <c r="A178">
        <v>9</v>
      </c>
      <c r="B178" s="81">
        <v>1.5</v>
      </c>
      <c r="I178">
        <v>9</v>
      </c>
      <c r="J178" s="81">
        <v>1.456</v>
      </c>
    </row>
    <row r="179" spans="1:10" ht="15">
      <c r="A179">
        <v>10</v>
      </c>
      <c r="B179" s="81">
        <v>1.466</v>
      </c>
      <c r="I179">
        <v>10</v>
      </c>
      <c r="J179" s="81">
        <v>1.451</v>
      </c>
    </row>
    <row r="180" spans="1:10" ht="15">
      <c r="A180">
        <v>11</v>
      </c>
      <c r="B180" s="81">
        <v>1.454</v>
      </c>
      <c r="I180">
        <v>11</v>
      </c>
      <c r="J180" s="81">
        <v>1.449</v>
      </c>
    </row>
    <row r="181" spans="1:10" ht="15">
      <c r="A181">
        <v>12</v>
      </c>
      <c r="B181" s="81">
        <v>1.425</v>
      </c>
      <c r="I181">
        <v>12</v>
      </c>
      <c r="J181" s="81">
        <v>1.441</v>
      </c>
    </row>
    <row r="182" spans="1:10" ht="15">
      <c r="A182">
        <v>13</v>
      </c>
      <c r="B182" s="81">
        <v>1.485</v>
      </c>
      <c r="I182">
        <v>13</v>
      </c>
      <c r="J182" s="81">
        <v>1.462</v>
      </c>
    </row>
    <row r="183" spans="1:10" ht="15">
      <c r="A183">
        <v>14</v>
      </c>
      <c r="B183" s="81">
        <v>1.5</v>
      </c>
      <c r="I183">
        <v>14</v>
      </c>
      <c r="J183" s="81">
        <v>1.486</v>
      </c>
    </row>
    <row r="184" spans="1:10" ht="15">
      <c r="A184">
        <v>15</v>
      </c>
      <c r="B184" s="81">
        <v>1.488</v>
      </c>
      <c r="I184">
        <v>15</v>
      </c>
      <c r="J184" s="81">
        <v>1.478</v>
      </c>
    </row>
    <row r="185" spans="1:10" ht="15">
      <c r="A185">
        <v>16</v>
      </c>
      <c r="B185" s="81">
        <v>1.467</v>
      </c>
      <c r="I185">
        <v>16</v>
      </c>
      <c r="J185" s="81">
        <v>1.494</v>
      </c>
    </row>
    <row r="186" spans="1:10" ht="15">
      <c r="A186">
        <v>17</v>
      </c>
      <c r="B186" s="81">
        <v>1.459</v>
      </c>
      <c r="I186">
        <v>17</v>
      </c>
      <c r="J186" s="81">
        <v>1.523</v>
      </c>
    </row>
    <row r="187" spans="1:10" ht="15">
      <c r="A187">
        <v>18</v>
      </c>
      <c r="B187" s="81">
        <v>1.429</v>
      </c>
      <c r="I187">
        <v>18</v>
      </c>
      <c r="J187" s="81">
        <v>1.433</v>
      </c>
    </row>
    <row r="188" spans="1:10" ht="15">
      <c r="A188">
        <v>19</v>
      </c>
      <c r="B188" s="81">
        <v>1.432</v>
      </c>
      <c r="I188">
        <v>19</v>
      </c>
      <c r="J188" s="81">
        <v>1.455</v>
      </c>
    </row>
    <row r="189" spans="1:10" ht="15">
      <c r="A189">
        <v>20</v>
      </c>
      <c r="B189" s="81">
        <v>1.397</v>
      </c>
      <c r="I189">
        <v>20</v>
      </c>
      <c r="J189" s="81">
        <v>1.463</v>
      </c>
    </row>
    <row r="190" spans="1:10" ht="15">
      <c r="A190">
        <v>21</v>
      </c>
      <c r="B190" s="81">
        <v>1.446</v>
      </c>
      <c r="I190">
        <v>21</v>
      </c>
      <c r="J190" s="81">
        <v>1.416</v>
      </c>
    </row>
    <row r="191" spans="1:10" ht="15">
      <c r="A191">
        <v>22</v>
      </c>
      <c r="B191" s="81">
        <v>1.441</v>
      </c>
      <c r="I191">
        <v>22</v>
      </c>
      <c r="J191" s="81">
        <v>1.463</v>
      </c>
    </row>
    <row r="192" spans="1:10" ht="15">
      <c r="A192">
        <v>23</v>
      </c>
      <c r="B192" s="81">
        <v>1.465</v>
      </c>
      <c r="I192">
        <v>23</v>
      </c>
      <c r="J192" s="81">
        <v>1.467</v>
      </c>
    </row>
    <row r="193" spans="1:10" ht="15">
      <c r="A193">
        <v>24</v>
      </c>
      <c r="B193" s="81">
        <v>1.438</v>
      </c>
      <c r="I193">
        <v>24</v>
      </c>
      <c r="J193" s="81">
        <v>1.472</v>
      </c>
    </row>
    <row r="194" spans="1:10" ht="15">
      <c r="A194">
        <v>25</v>
      </c>
      <c r="B194" s="81">
        <v>1.471</v>
      </c>
      <c r="I194">
        <v>25</v>
      </c>
      <c r="J194" s="81">
        <v>1.469</v>
      </c>
    </row>
    <row r="195" spans="1:10" ht="15">
      <c r="A195">
        <v>26</v>
      </c>
      <c r="B195" s="81">
        <v>1.454</v>
      </c>
      <c r="I195">
        <v>26</v>
      </c>
      <c r="J195" s="81">
        <v>1.444</v>
      </c>
    </row>
    <row r="196" spans="1:10" ht="15">
      <c r="A196">
        <v>27</v>
      </c>
      <c r="B196" s="81">
        <v>1.506</v>
      </c>
      <c r="I196">
        <v>27</v>
      </c>
      <c r="J196" s="81">
        <v>1.495</v>
      </c>
    </row>
    <row r="197" spans="2:10" ht="15">
      <c r="B197" s="81"/>
      <c r="J197" s="81"/>
    </row>
    <row r="198" spans="1:10" ht="15">
      <c r="A198" t="s">
        <v>66</v>
      </c>
      <c r="B198" s="81">
        <f>AVERAGEA(B170:B196)</f>
        <v>1.4620740740740743</v>
      </c>
      <c r="I198" t="s">
        <v>66</v>
      </c>
      <c r="J198" s="81">
        <f>AVERAGEA(J170:J196)</f>
        <v>1.4671111111111113</v>
      </c>
    </row>
    <row r="199" spans="1:10" ht="15">
      <c r="A199" t="s">
        <v>201</v>
      </c>
      <c r="B199" s="81">
        <f>STDEVA(B170:B196)</f>
        <v>0.02611502062021592</v>
      </c>
      <c r="I199" t="s">
        <v>201</v>
      </c>
      <c r="J199" s="81">
        <f>STDEVA(J170:J196)</f>
        <v>0.027659096894613915</v>
      </c>
    </row>
    <row r="200" spans="1:10" ht="15">
      <c r="A200" t="s">
        <v>202</v>
      </c>
      <c r="B200" s="81">
        <f>(B199/B198)*100</f>
        <v>1.7861626222155986</v>
      </c>
      <c r="I200" t="s">
        <v>202</v>
      </c>
      <c r="J200" s="81">
        <f>(J199/J198)*100</f>
        <v>1.8852762197177009</v>
      </c>
    </row>
    <row r="201" spans="1:10" ht="15">
      <c r="A201" t="s">
        <v>203</v>
      </c>
      <c r="B201" s="81">
        <f>(B200*B200*30)</f>
        <v>95.7113073900031</v>
      </c>
      <c r="I201" t="s">
        <v>203</v>
      </c>
      <c r="J201" s="81">
        <f>(J200*J200)</f>
        <v>3.554266424633065</v>
      </c>
    </row>
    <row r="202" spans="1:10" ht="15">
      <c r="A202" t="s">
        <v>204</v>
      </c>
      <c r="B202" s="81">
        <f>SQRT(B201/50)</f>
        <v>1.3835556178918367</v>
      </c>
      <c r="I202" t="s">
        <v>204</v>
      </c>
      <c r="J202" s="81">
        <f>SQRT(J201/50)</f>
        <v>0.2666183198744252</v>
      </c>
    </row>
    <row r="203" spans="1:10" ht="15">
      <c r="A203" t="s">
        <v>205</v>
      </c>
      <c r="B203" s="82">
        <f>COUNTA(B170:B196)</f>
        <v>27</v>
      </c>
      <c r="I203" t="s">
        <v>205</v>
      </c>
      <c r="J203" s="82">
        <f>COUNTA(J170:J196)</f>
        <v>27</v>
      </c>
    </row>
    <row r="204" spans="1:11" ht="15">
      <c r="A204" t="s">
        <v>206</v>
      </c>
      <c r="B204" s="81">
        <f>(B202*2.92)</f>
        <v>4.039982404244163</v>
      </c>
      <c r="C204" t="s">
        <v>224</v>
      </c>
      <c r="I204" t="s">
        <v>206</v>
      </c>
      <c r="J204" s="81">
        <f>(J202*2.92)</f>
        <v>0.7785254940333215</v>
      </c>
      <c r="K204" t="s">
        <v>224</v>
      </c>
    </row>
    <row r="205" spans="1:12" ht="15">
      <c r="A205" t="s">
        <v>207</v>
      </c>
      <c r="B205" s="81">
        <f>(B198)</f>
        <v>1.4620740740740743</v>
      </c>
      <c r="C205" s="3" t="s">
        <v>208</v>
      </c>
      <c r="D205" s="81">
        <f>(B198*B204)/100</f>
        <v>0.059067535329608366</v>
      </c>
      <c r="I205" t="s">
        <v>207</v>
      </c>
      <c r="J205" s="81">
        <f>(J198)</f>
        <v>1.4671111111111113</v>
      </c>
      <c r="K205" s="3" t="s">
        <v>208</v>
      </c>
      <c r="L205" s="81">
        <f>(J198*J204)/100</f>
        <v>0.011421834025795531</v>
      </c>
    </row>
    <row r="207" spans="2:10" ht="15">
      <c r="B207" t="s">
        <v>209</v>
      </c>
      <c r="J207" t="s">
        <v>209</v>
      </c>
    </row>
    <row r="208" spans="2:10" ht="15">
      <c r="B208" t="s">
        <v>210</v>
      </c>
      <c r="J208" t="s">
        <v>210</v>
      </c>
    </row>
    <row r="210" ht="15">
      <c r="B210">
        <f>COUNTA(B170:B196)</f>
        <v>27</v>
      </c>
    </row>
  </sheetData>
  <printOptions/>
  <pageMargins left="0.984" right="0.633" top="0.984" bottom="0.633" header="0.5" footer="0.5"/>
  <pageSetup horizontalDpi="600" verticalDpi="600" orientation="portrait" paperSize="9" scale="7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Hamlyn</cp:lastModifiedBy>
  <dcterms:modified xsi:type="dcterms:W3CDTF">2010-11-19T00:06:40Z</dcterms:modified>
  <cp:category/>
  <cp:version/>
  <cp:contentType/>
  <cp:contentStatus/>
</cp:coreProperties>
</file>